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20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thierrybauser/Documents/Automatismes/Projets_3308/CFP/"/>
    </mc:Choice>
  </mc:AlternateContent>
  <bookViews>
    <workbookView xWindow="320" yWindow="460" windowWidth="25600" windowHeight="14820" tabRatio="849"/>
  </bookViews>
  <sheets>
    <sheet name="BonCmd" sheetId="29" r:id="rId1"/>
  </sheets>
  <definedNames>
    <definedName name="_xlnm._FilterDatabase" localSheetId="0" hidden="1">BonCmd!$A$5:$J$5</definedName>
    <definedName name="coef_cfp">BonCmd!#REF!</definedName>
    <definedName name="Correction_hebdomadaire">BonCmd!$D$37</definedName>
    <definedName name="equipe">BonCmd!#REF!</definedName>
    <definedName name="Forfait_nettoyage">BonCmd!$D$40</definedName>
    <definedName name="N_Bon">BonCmd!#REF!</definedName>
    <definedName name="penalité_depassement">BonCmd!$D$39</definedName>
    <definedName name="penalité_non_livraison">BonCmd!$D$38</definedName>
    <definedName name="prix_colis">BonCmd!$D$30</definedName>
    <definedName name="responsable">BonCmd!$A$3</definedName>
    <definedName name="tarif_horaire_opérateur">BonCmd!$D$41</definedName>
    <definedName name="titre">BonCmd!$A$1</definedName>
    <definedName name="_xlnm.Print_Area" localSheetId="0">BonCmd!$A$1:$G$40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29" l="1"/>
  <c r="C28" i="29"/>
  <c r="F31" i="29"/>
  <c r="C30" i="29"/>
  <c r="F30" i="29"/>
  <c r="D4" i="29"/>
  <c r="C29" i="29"/>
  <c r="F29" i="29"/>
  <c r="F32" i="29"/>
  <c r="F26" i="29"/>
  <c r="F25" i="29"/>
  <c r="F24" i="29"/>
  <c r="F23" i="29"/>
  <c r="F22" i="29"/>
  <c r="F21" i="29"/>
  <c r="D20" i="29"/>
  <c r="F20" i="29"/>
  <c r="D19" i="29"/>
  <c r="F19" i="29"/>
  <c r="F18" i="29"/>
  <c r="B18" i="29"/>
  <c r="B19" i="29"/>
  <c r="B20" i="29"/>
  <c r="B21" i="29"/>
  <c r="B22" i="29"/>
  <c r="B23" i="29"/>
  <c r="B24" i="29"/>
  <c r="B25" i="29"/>
  <c r="B26" i="29"/>
  <c r="D18" i="29"/>
  <c r="L6" i="29"/>
  <c r="L7" i="29"/>
  <c r="L8" i="29"/>
  <c r="L9" i="29"/>
  <c r="L10" i="29"/>
  <c r="L11" i="29"/>
  <c r="L12" i="29"/>
  <c r="L13" i="29"/>
  <c r="L14" i="29"/>
  <c r="L17" i="29"/>
  <c r="J1" i="29"/>
  <c r="H6" i="29"/>
  <c r="H7" i="29"/>
  <c r="H8" i="29"/>
  <c r="H9" i="29"/>
  <c r="H10" i="29"/>
  <c r="H11" i="29"/>
  <c r="H12" i="29"/>
  <c r="H13" i="29"/>
  <c r="H14" i="29"/>
  <c r="K7" i="29"/>
  <c r="K8" i="29"/>
  <c r="K9" i="29"/>
  <c r="K10" i="29"/>
  <c r="K11" i="29"/>
  <c r="K12" i="29"/>
  <c r="K13" i="29"/>
  <c r="K14" i="29"/>
  <c r="K6" i="29"/>
  <c r="M7" i="29"/>
  <c r="N7" i="29"/>
  <c r="M8" i="29"/>
  <c r="N8" i="29"/>
  <c r="M9" i="29"/>
  <c r="N9" i="29"/>
  <c r="M10" i="29"/>
  <c r="N10" i="29"/>
  <c r="M11" i="29"/>
  <c r="N11" i="29"/>
  <c r="M12" i="29"/>
  <c r="N12" i="29"/>
  <c r="M13" i="29"/>
  <c r="N13" i="29"/>
  <c r="M14" i="29"/>
  <c r="N14" i="29"/>
  <c r="M6" i="29"/>
  <c r="N6" i="29"/>
  <c r="J18" i="29"/>
  <c r="D21" i="29"/>
  <c r="D22" i="29"/>
  <c r="D23" i="29"/>
  <c r="D24" i="29"/>
  <c r="D25" i="29"/>
  <c r="D26" i="29"/>
  <c r="F34" i="29"/>
  <c r="C34" i="29"/>
  <c r="A19" i="29"/>
  <c r="A20" i="29"/>
  <c r="A21" i="29"/>
  <c r="A22" i="29"/>
  <c r="A23" i="29"/>
  <c r="A24" i="29"/>
  <c r="A25" i="29"/>
  <c r="A26" i="29"/>
  <c r="A18" i="29"/>
  <c r="M5" i="29"/>
  <c r="N16" i="29"/>
  <c r="N17" i="29"/>
</calcChain>
</file>

<file path=xl/sharedStrings.xml><?xml version="1.0" encoding="utf-8"?>
<sst xmlns="http://schemas.openxmlformats.org/spreadsheetml/2006/main" count="58" uniqueCount="56">
  <si>
    <t>CLIENT</t>
  </si>
  <si>
    <t>LECLERC</t>
  </si>
  <si>
    <t>INTER</t>
  </si>
  <si>
    <t>SHERPA</t>
  </si>
  <si>
    <t>ED</t>
  </si>
  <si>
    <t>GEANT</t>
  </si>
  <si>
    <t>HYPER U</t>
  </si>
  <si>
    <t>Travaux à effectuer</t>
  </si>
  <si>
    <t>Un conditionnement de couleur parfaite</t>
  </si>
  <si>
    <t>TYPE D'OBJETS</t>
  </si>
  <si>
    <t>Nbre objets faits au total :</t>
  </si>
  <si>
    <t>IUT</t>
  </si>
  <si>
    <t>Tarifs</t>
  </si>
  <si>
    <t>Gains en €</t>
  </si>
  <si>
    <t>au total</t>
  </si>
  <si>
    <t>APRES LA PRODUCTION,  INDIQUEZ CI-DESSOUS :</t>
  </si>
  <si>
    <t>Un conditionnement de dragées en boîtes</t>
  </si>
  <si>
    <t>AUCHAN</t>
  </si>
  <si>
    <t xml:space="preserve">Un cond.  dragées avec 1 écrou et DLV (+10 J) </t>
  </si>
  <si>
    <t>Un cond.  dragées avec  DLV (+10 J) et heure de fab</t>
  </si>
  <si>
    <t>Besoin Clients CFP</t>
  </si>
  <si>
    <t>Max :</t>
  </si>
  <si>
    <t>Recette de prod possible :</t>
  </si>
  <si>
    <t xml:space="preserve">Nombre d'articles </t>
  </si>
  <si>
    <t>Bilan de la prod :</t>
  </si>
  <si>
    <t>Autorisation</t>
  </si>
  <si>
    <t>Reste</t>
  </si>
  <si>
    <t>SIMULATEUR</t>
  </si>
  <si>
    <t>Tarif par objet</t>
  </si>
  <si>
    <t xml:space="preserve"> BON DE COMMANDE </t>
  </si>
  <si>
    <t>Quantités produites</t>
  </si>
  <si>
    <t>Bénéfice de la séance :</t>
  </si>
  <si>
    <t>30g - Jaune</t>
  </si>
  <si>
    <t>25g - Mixte</t>
  </si>
  <si>
    <t>15g - Noir</t>
  </si>
  <si>
    <t>30g - Blanc</t>
  </si>
  <si>
    <t>15g - 1 couleur</t>
  </si>
  <si>
    <t>15g - Bleu</t>
  </si>
  <si>
    <t>15g -  Blanc</t>
  </si>
  <si>
    <t xml:space="preserve">15g Blanc - 10g Marron </t>
  </si>
  <si>
    <t>Un conditionnement de dragées en boîtes avec 1 écrou</t>
  </si>
  <si>
    <t>Cond. Dragées + Indication du poids réel du contenu sur étiquette</t>
  </si>
  <si>
    <t>Un conditionnement dragées poids à 0,1g près</t>
  </si>
  <si>
    <t>Un conditionnement de dragées en boîtes mélange pesé</t>
  </si>
  <si>
    <t>Forfait nettoyage</t>
  </si>
  <si>
    <t>Pénalité de non livraison</t>
  </si>
  <si>
    <t>Pénalité de dépassement</t>
  </si>
  <si>
    <t>Tarif horaire opérateur</t>
  </si>
  <si>
    <t>Cofficient semaine</t>
  </si>
  <si>
    <t xml:space="preserve">Nombre d'opérateurs (1 au minimum) au tarif horaire  pour 35 h : </t>
  </si>
  <si>
    <t>Pour information et calculs (ne pas modifier) :</t>
  </si>
  <si>
    <t xml:space="preserve">(Nombre d'objets au BonDeCmd  - Nbre Objets faits) * Pénalité de non livraison : </t>
  </si>
  <si>
    <t>0,50€/Colis :</t>
  </si>
  <si>
    <t>Poids moyen surplus * pénalité de dépassement * obj. Faits :</t>
  </si>
  <si>
    <t>Pénalité de nettoyage  (forfait) :</t>
  </si>
  <si>
    <t>CARREFOUR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</si>
</sst>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 * #,##0_)\ &quot;€&quot;_ ;_ * \(#,##0\)\ &quot;€&quot;_ ;_ * &quot;-&quot;_)\ &quot;€&quot;_ ;_ @_ "/>
    <numFmt numFmtId="44" formatCode="_ * #,##0.00_)\ &quot;€&quot;_ ;_ * \(#,##0.00\)\ &quot;€&quot;_ ;_ * &quot;-&quot;??_)\ &quot;€&quot;_ ;_ @_ "/>
    <numFmt numFmtId="164" formatCode="#,##0.00\ &quot;€&quot;;[Red]\-#,##0.00\ &quot;€&quot;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#,##0.00\ &quot;€&quot;"/>
    <numFmt numFmtId="168" formatCode="[$-40C]d\ mmmm\ yyyy;@"/>
    <numFmt numFmtId="169" formatCode="#&quot; min &quot;"/>
    <numFmt numFmtId="170" formatCode="_-* #,##0.00\ [$€]_-;\-* #,##0.00\ [$€]_-;_-* &quot;-&quot;??\ [$€]_-;_-@_-"/>
    <numFmt numFmtId="171" formatCode="[$-F800]dddd\,\ mmmm\ dd\,\ yyyy"/>
    <numFmt numFmtId="172" formatCode="#,##0_ ;\-#,##0\ "/>
    <numFmt numFmtId="175" formatCode="##&quot; Bte &quot;"/>
    <numFmt numFmtId="178" formatCode="#&quot; Net &quot;"/>
    <numFmt numFmtId="179" formatCode="#&quot; Obj &quot;"/>
    <numFmt numFmtId="180" formatCode="##&quot; Obj &quot;"/>
    <numFmt numFmtId="181" formatCode="d/m/yy;@"/>
    <numFmt numFmtId="182" formatCode="#&quot; Obj au BdC non faits&quot;"/>
    <numFmt numFmtId="183" formatCode="##&quot; Total Obj faits &quot;"/>
    <numFmt numFmtId="184" formatCode="#&quot; Colis&quot;"/>
    <numFmt numFmtId="185" formatCode="#0.00&quot; g &quot;"/>
    <numFmt numFmtId="186" formatCode="#&quot; Op &quot;"/>
    <numFmt numFmtId="187" formatCode="0\ &quot;h &quot;"/>
  </numFmts>
  <fonts count="3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Times New Roman"/>
      <family val="1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color rgb="FF0070C0"/>
      <name val="Arial"/>
      <family val="2"/>
    </font>
    <font>
      <sz val="12"/>
      <color indexed="12"/>
      <name val="Times New Roman"/>
      <family val="1"/>
    </font>
    <font>
      <sz val="10"/>
      <name val="Arial"/>
      <family val="2"/>
    </font>
    <font>
      <b/>
      <sz val="12"/>
      <color rgb="FF7030A0"/>
      <name val="Arial"/>
      <family val="2"/>
    </font>
    <font>
      <sz val="12"/>
      <color rgb="FF0070C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3"/>
      <color rgb="FF000000"/>
      <name val="Lucida Grande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sz val="12"/>
      <color theme="4" tint="-0.249977111117893"/>
      <name val="Calibri"/>
      <scheme val="minor"/>
    </font>
    <font>
      <i/>
      <sz val="12"/>
      <name val="Calibri"/>
      <scheme val="minor"/>
    </font>
    <font>
      <i/>
      <sz val="12"/>
      <color rgb="FFFF0000"/>
      <name val="Calibri"/>
      <scheme val="minor"/>
    </font>
    <font>
      <sz val="16"/>
      <name val="Calibri"/>
      <scheme val="minor"/>
    </font>
    <font>
      <b/>
      <sz val="15"/>
      <color theme="3"/>
      <name val="Calibri"/>
      <family val="2"/>
      <scheme val="minor"/>
    </font>
    <font>
      <sz val="12"/>
      <color theme="0"/>
      <name val="Arial"/>
      <family val="2"/>
    </font>
    <font>
      <b/>
      <sz val="14"/>
      <name val="Calibri"/>
      <scheme val="minor"/>
    </font>
    <font>
      <b/>
      <sz val="12"/>
      <name val="Calibri"/>
      <scheme val="minor"/>
    </font>
    <font>
      <sz val="12"/>
      <color theme="1"/>
      <name val="Arial"/>
      <family val="2"/>
    </font>
    <font>
      <sz val="12"/>
      <color rgb="FF3F3F76"/>
      <name val="Calibri"/>
      <family val="2"/>
      <scheme val="minor"/>
    </font>
    <font>
      <b/>
      <sz val="12"/>
      <color rgb="FFFA7D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23" fillId="0" borderId="4" applyNumberFormat="0" applyFill="0" applyAlignment="0" applyProtection="0"/>
    <xf numFmtId="0" fontId="28" fillId="6" borderId="5" applyNumberFormat="0" applyAlignment="0" applyProtection="0"/>
    <xf numFmtId="0" fontId="29" fillId="7" borderId="5" applyNumberFormat="0" applyAlignment="0" applyProtection="0"/>
  </cellStyleXfs>
  <cellXfs count="120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 textRotation="90" wrapText="1"/>
    </xf>
    <xf numFmtId="0" fontId="3" fillId="0" borderId="0" xfId="0" applyFont="1" applyFill="1"/>
    <xf numFmtId="0" fontId="7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3" fillId="0" borderId="0" xfId="0" applyFont="1" applyBorder="1" applyAlignment="1"/>
    <xf numFmtId="0" fontId="7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vertical="center"/>
    </xf>
    <xf numFmtId="0" fontId="6" fillId="2" borderId="3" xfId="0" applyFont="1" applyFill="1" applyBorder="1"/>
    <xf numFmtId="0" fontId="10" fillId="0" borderId="0" xfId="0" applyFont="1" applyFill="1"/>
    <xf numFmtId="0" fontId="3" fillId="0" borderId="0" xfId="0" applyFont="1" applyFill="1" applyAlignment="1">
      <alignment horizontal="right"/>
    </xf>
    <xf numFmtId="2" fontId="10" fillId="0" borderId="0" xfId="0" applyNumberFormat="1" applyFont="1" applyFill="1"/>
    <xf numFmtId="0" fontId="10" fillId="0" borderId="0" xfId="0" applyFont="1"/>
    <xf numFmtId="180" fontId="2" fillId="0" borderId="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171" fontId="14" fillId="2" borderId="0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0" fontId="7" fillId="0" borderId="0" xfId="0" applyNumberFormat="1" applyFont="1"/>
    <xf numFmtId="0" fontId="10" fillId="0" borderId="0" xfId="0" applyNumberFormat="1" applyFont="1" applyFill="1"/>
    <xf numFmtId="0" fontId="19" fillId="2" borderId="0" xfId="0" applyFont="1" applyFill="1" applyBorder="1" applyAlignment="1">
      <alignment horizontal="right"/>
    </xf>
    <xf numFmtId="0" fontId="18" fillId="2" borderId="2" xfId="0" applyFont="1" applyFill="1" applyBorder="1"/>
    <xf numFmtId="0" fontId="17" fillId="2" borderId="2" xfId="0" applyFont="1" applyFill="1" applyBorder="1"/>
    <xf numFmtId="0" fontId="22" fillId="2" borderId="2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72" fontId="1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textRotation="90" wrapText="1"/>
    </xf>
    <xf numFmtId="169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textRotation="90" wrapText="1"/>
    </xf>
    <xf numFmtId="0" fontId="7" fillId="0" borderId="0" xfId="0" applyFont="1" applyFill="1" applyAlignment="1">
      <alignment horizontal="left"/>
    </xf>
    <xf numFmtId="165" fontId="7" fillId="0" borderId="0" xfId="0" applyNumberFormat="1" applyFont="1" applyFill="1"/>
    <xf numFmtId="179" fontId="3" fillId="0" borderId="0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9" fontId="3" fillId="0" borderId="1" xfId="0" applyNumberFormat="1" applyFont="1" applyFill="1" applyBorder="1" applyAlignment="1">
      <alignment horizontal="right"/>
    </xf>
    <xf numFmtId="167" fontId="3" fillId="0" borderId="1" xfId="2" applyNumberFormat="1" applyFont="1" applyFill="1" applyBorder="1"/>
    <xf numFmtId="165" fontId="3" fillId="0" borderId="0" xfId="0" applyNumberFormat="1" applyFont="1" applyFill="1"/>
    <xf numFmtId="0" fontId="6" fillId="0" borderId="3" xfId="0" applyFont="1" applyFill="1" applyBorder="1"/>
    <xf numFmtId="0" fontId="6" fillId="0" borderId="1" xfId="0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179" fontId="14" fillId="0" borderId="0" xfId="0" applyNumberFormat="1" applyFont="1" applyFill="1" applyBorder="1" applyAlignment="1">
      <alignment horizontal="left"/>
    </xf>
    <xf numFmtId="0" fontId="7" fillId="0" borderId="0" xfId="0" applyFont="1" applyFill="1"/>
    <xf numFmtId="0" fontId="3" fillId="0" borderId="0" xfId="0" applyFont="1" applyFill="1" applyAlignment="1">
      <alignment horizontal="center"/>
    </xf>
    <xf numFmtId="179" fontId="7" fillId="0" borderId="0" xfId="0" applyNumberFormat="1" applyFont="1" applyFill="1"/>
    <xf numFmtId="164" fontId="3" fillId="0" borderId="0" xfId="2" applyNumberFormat="1" applyFont="1" applyFill="1"/>
    <xf numFmtId="165" fontId="3" fillId="0" borderId="0" xfId="2" applyNumberFormat="1" applyFont="1" applyFill="1"/>
    <xf numFmtId="0" fontId="19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right"/>
    </xf>
    <xf numFmtId="164" fontId="3" fillId="0" borderId="0" xfId="0" applyNumberFormat="1" applyFont="1" applyFill="1" applyBorder="1"/>
    <xf numFmtId="0" fontId="2" fillId="0" borderId="0" xfId="0" applyFont="1" applyFill="1"/>
    <xf numFmtId="0" fontId="21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6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179" fontId="14" fillId="3" borderId="0" xfId="0" applyNumberFormat="1" applyFont="1" applyFill="1" applyBorder="1" applyAlignment="1"/>
    <xf numFmtId="175" fontId="14" fillId="3" borderId="0" xfId="0" applyNumberFormat="1" applyFont="1" applyFill="1" applyBorder="1" applyAlignment="1">
      <alignment horizontal="left"/>
    </xf>
    <xf numFmtId="0" fontId="14" fillId="3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27" fillId="0" borderId="0" xfId="0" applyFont="1" applyFill="1"/>
    <xf numFmtId="168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169" fontId="3" fillId="0" borderId="0" xfId="0" applyNumberFormat="1" applyFont="1" applyFill="1" applyBorder="1" applyAlignment="1">
      <alignment horizontal="center" vertical="center" wrapText="1"/>
    </xf>
    <xf numFmtId="0" fontId="23" fillId="0" borderId="4" xfId="4" applyFill="1" applyAlignment="1">
      <alignment horizontal="center" vertical="center"/>
    </xf>
    <xf numFmtId="0" fontId="23" fillId="2" borderId="4" xfId="4" applyFill="1" applyAlignment="1">
      <alignment horizontal="center" vertical="center"/>
    </xf>
    <xf numFmtId="0" fontId="18" fillId="4" borderId="3" xfId="0" applyFont="1" applyFill="1" applyBorder="1"/>
    <xf numFmtId="0" fontId="18" fillId="4" borderId="1" xfId="0" applyFont="1" applyFill="1" applyBorder="1" applyAlignment="1">
      <alignment horizontal="center"/>
    </xf>
    <xf numFmtId="164" fontId="3" fillId="5" borderId="0" xfId="2" applyNumberFormat="1" applyFont="1" applyFill="1" applyBorder="1" applyAlignment="1">
      <alignment horizontal="right"/>
    </xf>
    <xf numFmtId="164" fontId="3" fillId="5" borderId="0" xfId="2" applyNumberFormat="1" applyFont="1" applyFill="1" applyBorder="1" applyAlignment="1"/>
    <xf numFmtId="165" fontId="14" fillId="5" borderId="0" xfId="2" applyFont="1" applyFill="1" applyBorder="1" applyAlignment="1">
      <alignment horizontal="right"/>
    </xf>
    <xf numFmtId="167" fontId="26" fillId="4" borderId="1" xfId="0" applyNumberFormat="1" applyFont="1" applyFill="1" applyBorder="1" applyAlignment="1">
      <alignment horizontal="right"/>
    </xf>
    <xf numFmtId="178" fontId="15" fillId="4" borderId="1" xfId="1" applyNumberFormat="1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2" applyNumberFormat="1" applyFont="1" applyFill="1" applyBorder="1" applyAlignment="1"/>
    <xf numFmtId="0" fontId="25" fillId="0" borderId="0" xfId="0" applyFont="1" applyFill="1" applyBorder="1" applyAlignment="1">
      <alignment horizontal="right"/>
    </xf>
    <xf numFmtId="180" fontId="28" fillId="6" borderId="5" xfId="5" applyNumberFormat="1" applyAlignment="1">
      <alignment horizontal="right"/>
    </xf>
    <xf numFmtId="186" fontId="28" fillId="6" borderId="5" xfId="5" applyNumberFormat="1"/>
    <xf numFmtId="179" fontId="28" fillId="6" borderId="5" xfId="5" applyNumberFormat="1" applyAlignment="1">
      <alignment horizontal="right"/>
    </xf>
    <xf numFmtId="167" fontId="28" fillId="6" borderId="5" xfId="5" applyNumberFormat="1" applyAlignment="1">
      <alignment horizontal="right"/>
    </xf>
    <xf numFmtId="165" fontId="29" fillId="7" borderId="5" xfId="6" applyNumberFormat="1" applyAlignment="1">
      <alignment horizontal="right" vertical="center"/>
    </xf>
    <xf numFmtId="164" fontId="29" fillId="7" borderId="5" xfId="6" applyNumberFormat="1"/>
    <xf numFmtId="0" fontId="29" fillId="7" borderId="5" xfId="6" applyAlignment="1">
      <alignment horizontal="center"/>
    </xf>
    <xf numFmtId="167" fontId="29" fillId="7" borderId="5" xfId="6" applyNumberFormat="1" applyAlignment="1">
      <alignment horizontal="right" vertical="center"/>
    </xf>
    <xf numFmtId="184" fontId="29" fillId="7" borderId="5" xfId="6" applyNumberFormat="1" applyAlignment="1">
      <alignment horizontal="right"/>
    </xf>
    <xf numFmtId="183" fontId="29" fillId="7" borderId="5" xfId="6" applyNumberFormat="1" applyAlignment="1">
      <alignment horizontal="right"/>
    </xf>
    <xf numFmtId="182" fontId="29" fillId="7" borderId="5" xfId="6" applyNumberFormat="1" applyAlignment="1">
      <alignment horizontal="right"/>
    </xf>
    <xf numFmtId="165" fontId="24" fillId="0" borderId="0" xfId="0" applyNumberFormat="1" applyFont="1" applyFill="1" applyBorder="1"/>
    <xf numFmtId="167" fontId="29" fillId="7" borderId="5" xfId="6" applyNumberFormat="1"/>
    <xf numFmtId="0" fontId="29" fillId="7" borderId="5" xfId="6" applyAlignment="1">
      <alignment horizontal="left"/>
    </xf>
    <xf numFmtId="165" fontId="29" fillId="7" borderId="5" xfId="6" quotePrefix="1" applyNumberFormat="1" applyAlignment="1">
      <alignment horizontal="right"/>
    </xf>
    <xf numFmtId="0" fontId="12" fillId="0" borderId="3" xfId="0" applyFont="1" applyFill="1" applyBorder="1" applyAlignment="1">
      <alignment horizontal="right"/>
    </xf>
    <xf numFmtId="44" fontId="12" fillId="0" borderId="6" xfId="0" applyNumberFormat="1" applyFont="1" applyFill="1" applyBorder="1" applyAlignment="1">
      <alignment horizontal="right"/>
    </xf>
    <xf numFmtId="42" fontId="12" fillId="0" borderId="6" xfId="0" applyNumberFormat="1" applyFont="1" applyFill="1" applyBorder="1" applyAlignment="1">
      <alignment horizontal="right"/>
    </xf>
    <xf numFmtId="0" fontId="12" fillId="0" borderId="7" xfId="0" applyFont="1" applyFill="1" applyBorder="1" applyAlignment="1">
      <alignment horizontal="right"/>
    </xf>
    <xf numFmtId="42" fontId="12" fillId="0" borderId="8" xfId="0" applyNumberFormat="1" applyFont="1" applyFill="1" applyBorder="1" applyAlignment="1">
      <alignment horizontal="right"/>
    </xf>
    <xf numFmtId="0" fontId="12" fillId="0" borderId="9" xfId="0" applyFont="1" applyFill="1" applyBorder="1" applyAlignment="1">
      <alignment horizontal="right"/>
    </xf>
    <xf numFmtId="187" fontId="12" fillId="0" borderId="10" xfId="0" applyNumberFormat="1" applyFont="1" applyFill="1" applyBorder="1" applyAlignment="1">
      <alignment horizontal="right"/>
    </xf>
    <xf numFmtId="185" fontId="28" fillId="6" borderId="5" xfId="5" applyNumberFormat="1" applyAlignment="1">
      <alignment horizontal="right"/>
    </xf>
    <xf numFmtId="0" fontId="19" fillId="0" borderId="0" xfId="0" applyFont="1" applyFill="1" applyBorder="1" applyAlignment="1">
      <alignment horizontal="left"/>
    </xf>
    <xf numFmtId="14" fontId="5" fillId="3" borderId="0" xfId="0" applyNumberFormat="1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</cellXfs>
  <cellStyles count="7">
    <cellStyle name="Calcul" xfId="6" builtinId="22"/>
    <cellStyle name="Entrée" xfId="5" builtinId="20"/>
    <cellStyle name="Euro" xfId="1"/>
    <cellStyle name="Milliers" xfId="3" builtinId="3"/>
    <cellStyle name="Monétaire" xfId="2" builtinId="4"/>
    <cellStyle name="Normal" xfId="0" builtinId="0"/>
    <cellStyle name="Titre 1" xfId="4" builtinId="16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9" defaultPivotStyle="PivotStyleLight16"/>
  <colors>
    <mruColors>
      <color rgb="FFFF3300"/>
      <color rgb="FFFF7C80"/>
      <color rgb="FF94CEDC"/>
      <color rgb="FFFF6600"/>
      <color rgb="FF00FF00"/>
      <color rgb="FFFF505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35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1143000</xdr:colOff>
          <xdr:row>30</xdr:row>
          <xdr:rowOff>203200</xdr:rowOff>
        </xdr:from>
        <xdr:to>
          <xdr:col>3</xdr:col>
          <xdr:colOff>152400</xdr:colOff>
          <xdr:row>32</xdr:row>
          <xdr:rowOff>25400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fr-FR" sz="1300" b="0" i="0" u="none" strike="noStrike" baseline="0">
                  <a:solidFill>
                    <a:srgbClr val="000000"/>
                  </a:solidFill>
                  <a:latin typeface="Lucida Grande"/>
                  <a:ea typeface="Lucida Grande"/>
                  <a:cs typeface="Lucida Grande"/>
                </a:rPr>
                <a:t> Nettoyage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51486</xdr:colOff>
      <xdr:row>0</xdr:row>
      <xdr:rowOff>21005</xdr:rowOff>
    </xdr:from>
    <xdr:to>
      <xdr:col>5</xdr:col>
      <xdr:colOff>711199</xdr:colOff>
      <xdr:row>3</xdr:row>
      <xdr:rowOff>20320</xdr:rowOff>
    </xdr:to>
    <xdr:sp macro="" textlink="">
      <xdr:nvSpPr>
        <xdr:cNvPr id="2" name="ZoneTexte 1"/>
        <xdr:cNvSpPr txBox="1"/>
      </xdr:nvSpPr>
      <xdr:spPr>
        <a:xfrm>
          <a:off x="4450766" y="21005"/>
          <a:ext cx="5831153" cy="104579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/>
            <a:t>Vous modifiez uniquement les cellules sur fond orange (saisie).</a:t>
          </a:r>
        </a:p>
        <a:p>
          <a:r>
            <a:rPr lang="fr-FR" sz="1200" b="1"/>
            <a:t>Indiquez le</a:t>
          </a:r>
          <a:r>
            <a:rPr lang="fr-FR" sz="1200" b="1" baseline="0"/>
            <a:t> nombre d'articles, le tarif par objet et les quantités produites.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baseline="0"/>
            <a:t>Indiquez éventuellement le nombre de grammes pour pénalité de dépassement.</a:t>
          </a:r>
          <a:endParaRPr lang="fr-FR" sz="1200" baseline="0"/>
        </a:p>
        <a:p>
          <a:r>
            <a:rPr lang="fr-FR" sz="1200" b="1" baseline="0"/>
            <a:t>Une case à cochée active éventuellement la pénalité de nettoyage.</a:t>
          </a:r>
        </a:p>
        <a:p>
          <a:r>
            <a:rPr lang="fr-FR" sz="1200" b="1" baseline="0"/>
            <a:t>Le nombre d'opérateurs est choisi dans une liste (&gt;=1).</a:t>
          </a:r>
          <a:endParaRPr lang="fr-FR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le1" enableFormatConditionsCalculation="0">
    <pageSetUpPr fitToPage="1"/>
  </sheetPr>
  <dimension ref="A1:S50"/>
  <sheetViews>
    <sheetView tabSelected="1" topLeftCell="A2" zoomScale="125" zoomScaleNormal="74" zoomScalePageLayoutView="74" workbookViewId="0">
      <selection activeCell="A3" sqref="A3"/>
    </sheetView>
  </sheetViews>
  <sheetFormatPr baseColWidth="10" defaultRowHeight="16" x14ac:dyDescent="0.2"/>
  <cols>
    <col min="1" max="1" width="57.6640625" style="4" bestFit="1" customWidth="1"/>
    <col min="2" max="2" width="15.1640625" style="5" customWidth="1"/>
    <col min="3" max="3" width="32.33203125" style="4" customWidth="1"/>
    <col min="4" max="4" width="12.5" style="6" customWidth="1"/>
    <col min="5" max="5" width="7.6640625" style="5" customWidth="1"/>
    <col min="6" max="6" width="13.5" style="1" customWidth="1"/>
    <col min="7" max="7" width="9.5" style="1" customWidth="1"/>
    <col min="8" max="8" width="14.5" style="4" hidden="1" customWidth="1"/>
    <col min="9" max="9" width="4.83203125" style="4" hidden="1" customWidth="1"/>
    <col min="10" max="10" width="11.6640625" style="4" hidden="1" customWidth="1"/>
    <col min="11" max="11" width="19" style="4" hidden="1" customWidth="1"/>
    <col min="12" max="12" width="12.33203125" style="4" hidden="1" customWidth="1"/>
    <col min="13" max="14" width="15.1640625" style="4" hidden="1" customWidth="1"/>
    <col min="15" max="15" width="5.1640625" style="4" customWidth="1"/>
    <col min="16" max="16" width="3" style="4" customWidth="1"/>
    <col min="17" max="17" width="4.33203125" style="4" customWidth="1"/>
    <col min="18" max="18" width="13.5" style="4" customWidth="1"/>
    <col min="19" max="19" width="24.33203125" style="4" customWidth="1"/>
    <col min="20" max="16384" width="10.83203125" style="4"/>
  </cols>
  <sheetData>
    <row r="1" spans="1:19" s="11" customFormat="1" ht="29" customHeight="1" thickBot="1" x14ac:dyDescent="0.2">
      <c r="A1" s="78" t="s">
        <v>29</v>
      </c>
      <c r="B1" s="116"/>
      <c r="C1" s="117"/>
      <c r="D1" s="117"/>
      <c r="E1" s="117"/>
      <c r="F1" s="117"/>
      <c r="G1" s="117"/>
      <c r="H1" s="27"/>
      <c r="I1" s="28" t="s">
        <v>21</v>
      </c>
      <c r="J1" s="29">
        <f>AVERAGE(J6:J15)+10</f>
        <v>10</v>
      </c>
      <c r="K1" s="27"/>
      <c r="L1" s="27"/>
      <c r="M1" s="30"/>
      <c r="N1" s="30"/>
    </row>
    <row r="2" spans="1:19" s="11" customFormat="1" ht="27" customHeight="1" thickTop="1" thickBot="1" x14ac:dyDescent="0.2">
      <c r="A2" s="79" t="s">
        <v>27</v>
      </c>
      <c r="B2" s="117"/>
      <c r="C2" s="117"/>
      <c r="D2" s="117"/>
      <c r="E2" s="117"/>
      <c r="F2" s="117"/>
      <c r="G2" s="117"/>
      <c r="H2" s="27"/>
      <c r="I2" s="28"/>
      <c r="J2" s="31"/>
      <c r="K2" s="27"/>
      <c r="L2" s="28"/>
      <c r="M2" s="32"/>
      <c r="N2" s="32"/>
    </row>
    <row r="3" spans="1:19" s="11" customFormat="1" ht="26" customHeight="1" thickTop="1" x14ac:dyDescent="0.15">
      <c r="A3" s="72"/>
      <c r="B3" s="117"/>
      <c r="C3" s="117"/>
      <c r="D3" s="117"/>
      <c r="E3" s="117"/>
      <c r="F3" s="117"/>
      <c r="G3" s="117"/>
      <c r="H3" s="27"/>
      <c r="I3" s="28"/>
      <c r="J3" s="31"/>
      <c r="K3" s="27"/>
      <c r="L3" s="28"/>
      <c r="M3" s="32"/>
      <c r="N3" s="32"/>
    </row>
    <row r="4" spans="1:19" s="7" customFormat="1" ht="23" x14ac:dyDescent="0.2">
      <c r="A4" s="19"/>
      <c r="B4" s="115"/>
      <c r="C4" s="115"/>
      <c r="D4" s="69">
        <f>SUM(D6:D14)</f>
        <v>0</v>
      </c>
      <c r="E4" s="70" t="s">
        <v>14</v>
      </c>
      <c r="F4" s="71"/>
      <c r="G4" s="71"/>
      <c r="H4" s="28"/>
      <c r="I4" s="28"/>
      <c r="J4" s="33"/>
      <c r="K4" s="34"/>
      <c r="L4" s="28"/>
      <c r="M4" s="32"/>
      <c r="N4" s="32"/>
    </row>
    <row r="5" spans="1:19" s="2" customFormat="1" ht="39" customHeight="1" x14ac:dyDescent="0.2">
      <c r="A5" s="10" t="s">
        <v>7</v>
      </c>
      <c r="B5" s="74" t="s">
        <v>0</v>
      </c>
      <c r="C5" s="75" t="s">
        <v>9</v>
      </c>
      <c r="D5" s="76" t="s">
        <v>23</v>
      </c>
      <c r="E5" s="76" t="s">
        <v>25</v>
      </c>
      <c r="F5" s="77"/>
      <c r="G5" s="77" t="s">
        <v>28</v>
      </c>
      <c r="H5" s="36" t="s">
        <v>20</v>
      </c>
      <c r="I5" s="37"/>
      <c r="J5" s="35"/>
      <c r="K5" s="34"/>
      <c r="L5" s="34"/>
      <c r="M5" s="38" t="e">
        <f>#REF!</f>
        <v>#REF!</v>
      </c>
      <c r="N5" s="39"/>
      <c r="S5" s="4"/>
    </row>
    <row r="6" spans="1:19" s="13" customFormat="1" x14ac:dyDescent="0.2">
      <c r="A6" s="80" t="s">
        <v>16</v>
      </c>
      <c r="B6" s="80" t="s">
        <v>17</v>
      </c>
      <c r="C6" s="80" t="s">
        <v>32</v>
      </c>
      <c r="D6" s="93">
        <v>0</v>
      </c>
      <c r="E6" s="81">
        <v>1</v>
      </c>
      <c r="F6" s="85"/>
      <c r="G6" s="94">
        <v>0.75</v>
      </c>
      <c r="H6" s="40" t="e">
        <f>($J$1-J6)/#REF!</f>
        <v>#REF!</v>
      </c>
      <c r="J6" s="41">
        <v>0</v>
      </c>
      <c r="K6" s="14" t="str">
        <f t="shared" ref="K6:K14" si="0">B6</f>
        <v>AUCHAN</v>
      </c>
      <c r="L6" s="42">
        <f t="shared" ref="L6:L14" si="1">D6</f>
        <v>0</v>
      </c>
      <c r="M6" s="43">
        <f t="shared" ref="M6:M14" si="2">+G6</f>
        <v>0.75</v>
      </c>
      <c r="N6" s="44">
        <f>L6*M6*70</f>
        <v>0</v>
      </c>
      <c r="O6" s="15"/>
      <c r="R6" s="22"/>
      <c r="S6" s="4"/>
    </row>
    <row r="7" spans="1:19" s="13" customFormat="1" x14ac:dyDescent="0.2">
      <c r="A7" s="80" t="s">
        <v>16</v>
      </c>
      <c r="B7" s="80" t="s">
        <v>55</v>
      </c>
      <c r="C7" s="80" t="s">
        <v>33</v>
      </c>
      <c r="D7" s="93">
        <v>0</v>
      </c>
      <c r="E7" s="81">
        <v>1</v>
      </c>
      <c r="F7" s="85"/>
      <c r="G7" s="94">
        <v>0.75</v>
      </c>
      <c r="H7" s="40" t="e">
        <f>($J$1-J7)/#REF!</f>
        <v>#REF!</v>
      </c>
      <c r="J7" s="41">
        <v>0</v>
      </c>
      <c r="K7" s="14" t="str">
        <f t="shared" si="0"/>
        <v>CARREFOUR</v>
      </c>
      <c r="L7" s="42">
        <f t="shared" si="1"/>
        <v>0</v>
      </c>
      <c r="M7" s="43">
        <f t="shared" si="2"/>
        <v>0.75</v>
      </c>
      <c r="N7" s="44">
        <f t="shared" ref="N7:N14" si="3">L7*M7*70</f>
        <v>0</v>
      </c>
      <c r="O7" s="15"/>
      <c r="R7" s="22"/>
      <c r="S7" s="4"/>
    </row>
    <row r="8" spans="1:19" s="13" customFormat="1" x14ac:dyDescent="0.2">
      <c r="A8" s="80" t="s">
        <v>40</v>
      </c>
      <c r="B8" s="80" t="s">
        <v>4</v>
      </c>
      <c r="C8" s="80" t="s">
        <v>34</v>
      </c>
      <c r="D8" s="93">
        <v>0</v>
      </c>
      <c r="E8" s="81">
        <v>1</v>
      </c>
      <c r="F8" s="85"/>
      <c r="G8" s="94">
        <v>0</v>
      </c>
      <c r="H8" s="40" t="e">
        <f>($J$1-J8)/#REF!</f>
        <v>#REF!</v>
      </c>
      <c r="J8" s="41">
        <v>0</v>
      </c>
      <c r="K8" s="14" t="str">
        <f t="shared" si="0"/>
        <v>ED</v>
      </c>
      <c r="L8" s="42">
        <f t="shared" si="1"/>
        <v>0</v>
      </c>
      <c r="M8" s="43">
        <f t="shared" si="2"/>
        <v>0</v>
      </c>
      <c r="N8" s="44">
        <f t="shared" si="3"/>
        <v>0</v>
      </c>
      <c r="O8" s="15"/>
      <c r="R8" s="22"/>
      <c r="S8" s="4"/>
    </row>
    <row r="9" spans="1:19" s="13" customFormat="1" x14ac:dyDescent="0.2">
      <c r="A9" s="80" t="s">
        <v>41</v>
      </c>
      <c r="B9" s="80" t="s">
        <v>5</v>
      </c>
      <c r="C9" s="80" t="s">
        <v>35</v>
      </c>
      <c r="D9" s="93">
        <v>0</v>
      </c>
      <c r="E9" s="81">
        <v>1</v>
      </c>
      <c r="F9" s="85"/>
      <c r="G9" s="94">
        <v>0</v>
      </c>
      <c r="H9" s="40" t="e">
        <f>($J$1-J9)/#REF!</f>
        <v>#REF!</v>
      </c>
      <c r="J9" s="41">
        <v>0</v>
      </c>
      <c r="K9" s="14" t="str">
        <f t="shared" si="0"/>
        <v>GEANT</v>
      </c>
      <c r="L9" s="42">
        <f t="shared" si="1"/>
        <v>0</v>
      </c>
      <c r="M9" s="43">
        <f t="shared" si="2"/>
        <v>0</v>
      </c>
      <c r="N9" s="44">
        <f t="shared" si="3"/>
        <v>0</v>
      </c>
      <c r="O9" s="15"/>
      <c r="R9" s="22"/>
      <c r="S9" s="4"/>
    </row>
    <row r="10" spans="1:19" s="13" customFormat="1" x14ac:dyDescent="0.2">
      <c r="A10" s="80" t="s">
        <v>42</v>
      </c>
      <c r="B10" s="80" t="s">
        <v>6</v>
      </c>
      <c r="C10" s="80" t="s">
        <v>36</v>
      </c>
      <c r="D10" s="93">
        <v>0</v>
      </c>
      <c r="E10" s="81">
        <v>1</v>
      </c>
      <c r="F10" s="85"/>
      <c r="G10" s="94">
        <v>0</v>
      </c>
      <c r="H10" s="40" t="e">
        <f>($J$1-J10)/#REF!</f>
        <v>#REF!</v>
      </c>
      <c r="J10" s="41">
        <v>0</v>
      </c>
      <c r="K10" s="14" t="str">
        <f t="shared" si="0"/>
        <v>HYPER U</v>
      </c>
      <c r="L10" s="42">
        <f t="shared" si="1"/>
        <v>0</v>
      </c>
      <c r="M10" s="43">
        <f t="shared" si="2"/>
        <v>0</v>
      </c>
      <c r="N10" s="44">
        <f t="shared" si="3"/>
        <v>0</v>
      </c>
      <c r="O10" s="15"/>
      <c r="R10" s="22"/>
      <c r="S10" s="4"/>
    </row>
    <row r="11" spans="1:19" s="13" customFormat="1" x14ac:dyDescent="0.2">
      <c r="A11" s="80" t="s">
        <v>18</v>
      </c>
      <c r="B11" s="80" t="s">
        <v>2</v>
      </c>
      <c r="C11" s="80" t="s">
        <v>37</v>
      </c>
      <c r="D11" s="93">
        <v>0</v>
      </c>
      <c r="E11" s="81">
        <v>1</v>
      </c>
      <c r="F11" s="85"/>
      <c r="G11" s="94">
        <v>0</v>
      </c>
      <c r="H11" s="40" t="e">
        <f>($J$1-J11)/#REF!</f>
        <v>#REF!</v>
      </c>
      <c r="J11" s="41">
        <v>0</v>
      </c>
      <c r="K11" s="14" t="str">
        <f t="shared" si="0"/>
        <v>INTER</v>
      </c>
      <c r="L11" s="42">
        <f t="shared" si="1"/>
        <v>0</v>
      </c>
      <c r="M11" s="43">
        <f t="shared" si="2"/>
        <v>0</v>
      </c>
      <c r="N11" s="44">
        <f t="shared" si="3"/>
        <v>0</v>
      </c>
      <c r="O11" s="15"/>
      <c r="R11" s="22"/>
      <c r="S11" s="4"/>
    </row>
    <row r="12" spans="1:19" s="13" customFormat="1" x14ac:dyDescent="0.2">
      <c r="A12" s="80" t="s">
        <v>19</v>
      </c>
      <c r="B12" s="80" t="s">
        <v>1</v>
      </c>
      <c r="C12" s="80" t="s">
        <v>38</v>
      </c>
      <c r="D12" s="93">
        <v>0</v>
      </c>
      <c r="E12" s="81">
        <v>1</v>
      </c>
      <c r="F12" s="85"/>
      <c r="G12" s="94">
        <v>0</v>
      </c>
      <c r="H12" s="40" t="e">
        <f>($J$1-J12)/#REF!</f>
        <v>#REF!</v>
      </c>
      <c r="J12" s="41">
        <v>0</v>
      </c>
      <c r="K12" s="14" t="str">
        <f t="shared" si="0"/>
        <v>LECLERC</v>
      </c>
      <c r="L12" s="42">
        <f t="shared" si="1"/>
        <v>0</v>
      </c>
      <c r="M12" s="43">
        <f t="shared" si="2"/>
        <v>0</v>
      </c>
      <c r="N12" s="44">
        <f t="shared" si="3"/>
        <v>0</v>
      </c>
      <c r="O12" s="15"/>
      <c r="R12" s="22"/>
      <c r="S12" s="4"/>
    </row>
    <row r="13" spans="1:19" s="13" customFormat="1" x14ac:dyDescent="0.2">
      <c r="A13" s="80" t="s">
        <v>43</v>
      </c>
      <c r="B13" s="80" t="s">
        <v>3</v>
      </c>
      <c r="C13" s="80" t="s">
        <v>39</v>
      </c>
      <c r="D13" s="93">
        <v>0</v>
      </c>
      <c r="E13" s="81">
        <v>1</v>
      </c>
      <c r="F13" s="85"/>
      <c r="G13" s="94">
        <v>0</v>
      </c>
      <c r="H13" s="40" t="e">
        <f>($J$1-J13)/#REF!</f>
        <v>#REF!</v>
      </c>
      <c r="J13" s="41">
        <v>0</v>
      </c>
      <c r="K13" s="14" t="str">
        <f t="shared" si="0"/>
        <v>SHERPA</v>
      </c>
      <c r="L13" s="42">
        <f t="shared" si="1"/>
        <v>0</v>
      </c>
      <c r="M13" s="43">
        <f t="shared" si="2"/>
        <v>0</v>
      </c>
      <c r="N13" s="44">
        <f t="shared" si="3"/>
        <v>0</v>
      </c>
      <c r="O13" s="15"/>
      <c r="R13" s="22"/>
      <c r="S13" s="4"/>
    </row>
    <row r="14" spans="1:19" s="16" customFormat="1" x14ac:dyDescent="0.2">
      <c r="A14" s="80" t="s">
        <v>8</v>
      </c>
      <c r="B14" s="80" t="s">
        <v>11</v>
      </c>
      <c r="C14" s="80" t="s">
        <v>37</v>
      </c>
      <c r="D14" s="93">
        <v>0</v>
      </c>
      <c r="E14" s="81">
        <v>1</v>
      </c>
      <c r="F14" s="85"/>
      <c r="G14" s="94">
        <v>0</v>
      </c>
      <c r="H14" s="40" t="e">
        <f>($J$1-J14)/#REF!</f>
        <v>#REF!</v>
      </c>
      <c r="I14" s="13"/>
      <c r="J14" s="41">
        <v>0</v>
      </c>
      <c r="K14" s="14" t="str">
        <f t="shared" si="0"/>
        <v>IUT</v>
      </c>
      <c r="L14" s="42">
        <f t="shared" si="1"/>
        <v>0</v>
      </c>
      <c r="M14" s="43">
        <f t="shared" si="2"/>
        <v>0</v>
      </c>
      <c r="N14" s="44">
        <f t="shared" si="3"/>
        <v>0</v>
      </c>
      <c r="O14" s="15"/>
      <c r="R14" s="22"/>
      <c r="S14" s="4"/>
    </row>
    <row r="15" spans="1:19" s="16" customFormat="1" x14ac:dyDescent="0.2">
      <c r="A15" s="12"/>
      <c r="B15" s="45"/>
      <c r="C15" s="45"/>
      <c r="D15" s="42"/>
      <c r="E15" s="46"/>
      <c r="F15" s="46"/>
      <c r="G15" s="47"/>
      <c r="H15" s="40"/>
      <c r="I15" s="13"/>
      <c r="J15" s="41"/>
      <c r="K15" s="14"/>
      <c r="L15" s="14"/>
      <c r="M15" s="14"/>
      <c r="N15" s="44"/>
      <c r="O15" s="15"/>
      <c r="R15" s="22"/>
      <c r="S15" s="4"/>
    </row>
    <row r="16" spans="1:19" ht="20" x14ac:dyDescent="0.2">
      <c r="A16" s="8"/>
      <c r="B16" s="48" t="s">
        <v>15</v>
      </c>
      <c r="C16" s="49"/>
      <c r="D16" s="50"/>
      <c r="E16" s="51"/>
      <c r="F16" s="51"/>
      <c r="G16" s="51"/>
      <c r="H16" s="40"/>
      <c r="I16" s="52">
        <v>0.03</v>
      </c>
      <c r="J16" s="53"/>
      <c r="K16" s="51"/>
      <c r="L16" s="3"/>
      <c r="M16" s="14" t="s">
        <v>22</v>
      </c>
      <c r="N16" s="44">
        <f>SUM(N6:N15)</f>
        <v>0</v>
      </c>
      <c r="R16" s="21"/>
    </row>
    <row r="17" spans="1:14" x14ac:dyDescent="0.2">
      <c r="A17" s="9"/>
      <c r="B17" s="48"/>
      <c r="C17" s="87" t="s">
        <v>30</v>
      </c>
      <c r="D17" s="88" t="s">
        <v>12</v>
      </c>
      <c r="E17" s="89"/>
      <c r="F17" s="88" t="s">
        <v>13</v>
      </c>
      <c r="G17" s="48"/>
      <c r="H17" s="51"/>
      <c r="I17" s="51"/>
      <c r="J17" s="51"/>
      <c r="K17" s="73" t="s">
        <v>26</v>
      </c>
      <c r="L17" s="53">
        <f>MOD(SUM(L6:L14),9)</f>
        <v>0</v>
      </c>
      <c r="M17" s="14"/>
      <c r="N17" s="55" t="e">
        <f>N16+#REF!</f>
        <v>#REF!</v>
      </c>
    </row>
    <row r="18" spans="1:14" x14ac:dyDescent="0.2">
      <c r="A18" s="23" t="str">
        <f>A6</f>
        <v>Un conditionnement de dragées en boîtes</v>
      </c>
      <c r="B18" s="114" t="str">
        <f>+B6</f>
        <v>AUCHAN</v>
      </c>
      <c r="C18" s="91">
        <v>0</v>
      </c>
      <c r="D18" s="103">
        <f>G6*E6</f>
        <v>0.75</v>
      </c>
      <c r="E18" s="82"/>
      <c r="F18" s="95">
        <f>C18*D18*Correction_hebdomadaire</f>
        <v>0</v>
      </c>
      <c r="G18" s="48"/>
      <c r="H18" s="51"/>
      <c r="I18" s="51"/>
      <c r="J18" s="53">
        <f>$D$4</f>
        <v>0</v>
      </c>
      <c r="K18" s="51"/>
      <c r="L18" s="51"/>
      <c r="M18" s="51"/>
      <c r="N18" s="51"/>
    </row>
    <row r="19" spans="1:14" x14ac:dyDescent="0.2">
      <c r="A19" s="23" t="str">
        <f t="shared" ref="A19:A26" si="4">A7</f>
        <v>Un conditionnement de dragées en boîtes</v>
      </c>
      <c r="B19" s="114" t="str">
        <f t="shared" ref="B19:B26" si="5">+B7</f>
        <v>CARREFOUR</v>
      </c>
      <c r="C19" s="91">
        <v>0</v>
      </c>
      <c r="D19" s="103">
        <f t="shared" ref="D19:D26" si="6">+G7*E7</f>
        <v>0.75</v>
      </c>
      <c r="E19" s="82"/>
      <c r="F19" s="95">
        <f t="shared" ref="F19:F26" si="7">+C19*D19*Correction_hebdomadaire</f>
        <v>0</v>
      </c>
      <c r="G19" s="48"/>
      <c r="H19" s="51"/>
      <c r="I19" s="51"/>
      <c r="J19" s="51"/>
      <c r="K19" s="51"/>
      <c r="L19" s="51"/>
      <c r="M19" s="51"/>
      <c r="N19" s="54"/>
    </row>
    <row r="20" spans="1:14" x14ac:dyDescent="0.2">
      <c r="A20" s="23" t="str">
        <f t="shared" si="4"/>
        <v>Un conditionnement de dragées en boîtes avec 1 écrou</v>
      </c>
      <c r="B20" s="114" t="str">
        <f t="shared" si="5"/>
        <v>ED</v>
      </c>
      <c r="C20" s="91">
        <v>0</v>
      </c>
      <c r="D20" s="103">
        <f t="shared" si="6"/>
        <v>0</v>
      </c>
      <c r="E20" s="82"/>
      <c r="F20" s="95">
        <f t="shared" si="7"/>
        <v>0</v>
      </c>
      <c r="G20" s="57"/>
      <c r="H20" s="55"/>
      <c r="I20" s="55"/>
      <c r="J20" s="55"/>
      <c r="K20" s="51"/>
      <c r="L20" s="51"/>
      <c r="M20" s="51"/>
      <c r="N20" s="39"/>
    </row>
    <row r="21" spans="1:14" x14ac:dyDescent="0.2">
      <c r="A21" s="23" t="str">
        <f t="shared" si="4"/>
        <v>Cond. Dragées + Indication du poids réel du contenu sur étiquette</v>
      </c>
      <c r="B21" s="114" t="str">
        <f t="shared" si="5"/>
        <v>GEANT</v>
      </c>
      <c r="C21" s="91">
        <v>0</v>
      </c>
      <c r="D21" s="103">
        <f t="shared" si="6"/>
        <v>0</v>
      </c>
      <c r="E21" s="82"/>
      <c r="F21" s="95">
        <f t="shared" si="7"/>
        <v>0</v>
      </c>
      <c r="G21" s="57"/>
      <c r="H21" s="51"/>
      <c r="I21" s="51"/>
      <c r="J21" s="14"/>
      <c r="K21" s="55"/>
      <c r="L21" s="51"/>
      <c r="M21" s="51"/>
      <c r="N21" s="51"/>
    </row>
    <row r="22" spans="1:14" x14ac:dyDescent="0.2">
      <c r="A22" s="23" t="str">
        <f t="shared" si="4"/>
        <v>Un conditionnement dragées poids à 0,1g près</v>
      </c>
      <c r="B22" s="114" t="str">
        <f t="shared" si="5"/>
        <v>HYPER U</v>
      </c>
      <c r="C22" s="91">
        <v>0</v>
      </c>
      <c r="D22" s="103">
        <f t="shared" si="6"/>
        <v>0</v>
      </c>
      <c r="E22" s="82"/>
      <c r="F22" s="95">
        <f t="shared" si="7"/>
        <v>0</v>
      </c>
      <c r="G22" s="57"/>
      <c r="H22" s="39"/>
      <c r="I22" s="39"/>
      <c r="J22" s="51"/>
      <c r="K22" s="51"/>
      <c r="L22" s="51"/>
      <c r="M22" s="51"/>
      <c r="N22" s="51"/>
    </row>
    <row r="23" spans="1:14" x14ac:dyDescent="0.2">
      <c r="A23" s="23" t="str">
        <f t="shared" si="4"/>
        <v xml:space="preserve">Un cond.  dragées avec 1 écrou et DLV (+10 J) </v>
      </c>
      <c r="B23" s="114" t="str">
        <f t="shared" si="5"/>
        <v>INTER</v>
      </c>
      <c r="C23" s="91">
        <v>0</v>
      </c>
      <c r="D23" s="103">
        <f t="shared" si="6"/>
        <v>0</v>
      </c>
      <c r="E23" s="82"/>
      <c r="F23" s="95">
        <f t="shared" si="7"/>
        <v>0</v>
      </c>
      <c r="G23" s="57"/>
      <c r="H23" s="39"/>
      <c r="I23" s="39"/>
      <c r="J23" s="51"/>
      <c r="K23" s="51"/>
      <c r="L23" s="51"/>
      <c r="M23" s="51"/>
      <c r="N23" s="51"/>
    </row>
    <row r="24" spans="1:14" x14ac:dyDescent="0.2">
      <c r="A24" s="23" t="str">
        <f t="shared" si="4"/>
        <v>Un cond.  dragées avec  DLV (+10 J) et heure de fab</v>
      </c>
      <c r="B24" s="114" t="str">
        <f t="shared" si="5"/>
        <v>LECLERC</v>
      </c>
      <c r="C24" s="91">
        <v>0</v>
      </c>
      <c r="D24" s="103">
        <f t="shared" si="6"/>
        <v>0</v>
      </c>
      <c r="E24" s="82"/>
      <c r="F24" s="95">
        <f t="shared" si="7"/>
        <v>0</v>
      </c>
      <c r="G24" s="57"/>
      <c r="H24" s="39"/>
      <c r="I24" s="39"/>
      <c r="J24" s="51"/>
      <c r="K24" s="51"/>
      <c r="L24" s="51"/>
      <c r="M24" s="51"/>
      <c r="N24" s="51"/>
    </row>
    <row r="25" spans="1:14" x14ac:dyDescent="0.2">
      <c r="A25" s="23" t="str">
        <f t="shared" si="4"/>
        <v>Un conditionnement de dragées en boîtes mélange pesé</v>
      </c>
      <c r="B25" s="114" t="str">
        <f t="shared" si="5"/>
        <v>SHERPA</v>
      </c>
      <c r="C25" s="91">
        <v>0</v>
      </c>
      <c r="D25" s="103">
        <f t="shared" si="6"/>
        <v>0</v>
      </c>
      <c r="E25" s="82"/>
      <c r="F25" s="95">
        <f t="shared" si="7"/>
        <v>0</v>
      </c>
      <c r="G25" s="57"/>
      <c r="H25" s="51"/>
      <c r="I25" s="51"/>
      <c r="J25" s="51"/>
      <c r="K25" s="51"/>
      <c r="L25" s="51"/>
      <c r="M25" s="51"/>
      <c r="N25" s="51"/>
    </row>
    <row r="26" spans="1:14" x14ac:dyDescent="0.2">
      <c r="A26" s="23" t="str">
        <f t="shared" si="4"/>
        <v>Un conditionnement de couleur parfaite</v>
      </c>
      <c r="B26" s="114" t="str">
        <f t="shared" si="5"/>
        <v>IUT</v>
      </c>
      <c r="C26" s="91">
        <v>0</v>
      </c>
      <c r="D26" s="103">
        <f t="shared" si="6"/>
        <v>0</v>
      </c>
      <c r="E26" s="82"/>
      <c r="F26" s="95">
        <f t="shared" si="7"/>
        <v>0</v>
      </c>
      <c r="G26" s="57"/>
      <c r="H26" s="53"/>
      <c r="I26" s="51"/>
      <c r="J26" s="51"/>
      <c r="K26" s="51"/>
      <c r="L26" s="51"/>
      <c r="M26" s="51"/>
      <c r="N26" s="51"/>
    </row>
    <row r="27" spans="1:14" ht="18" x14ac:dyDescent="0.2">
      <c r="A27" s="23"/>
      <c r="B27" s="56"/>
      <c r="C27" s="17"/>
      <c r="D27" s="103"/>
      <c r="E27" s="83"/>
      <c r="F27" s="96"/>
      <c r="G27" s="57"/>
      <c r="H27" s="58"/>
      <c r="I27" s="27"/>
      <c r="J27" s="27"/>
      <c r="K27" s="27"/>
      <c r="L27" s="51"/>
      <c r="M27" s="51"/>
      <c r="N27" s="51"/>
    </row>
    <row r="28" spans="1:14" x14ac:dyDescent="0.2">
      <c r="A28" s="24"/>
      <c r="B28" s="59" t="s">
        <v>10</v>
      </c>
      <c r="C28" s="100">
        <f>SUM(C18:C27)</f>
        <v>0</v>
      </c>
      <c r="D28" s="104"/>
      <c r="E28" s="83"/>
      <c r="F28" s="97"/>
      <c r="G28" s="60"/>
      <c r="H28" s="61"/>
      <c r="I28" s="51"/>
      <c r="J28" s="51"/>
      <c r="K28" s="51"/>
      <c r="L28" s="51"/>
      <c r="M28" s="51"/>
      <c r="N28" s="51"/>
    </row>
    <row r="29" spans="1:14" x14ac:dyDescent="0.2">
      <c r="A29" s="24"/>
      <c r="B29" s="62" t="s">
        <v>51</v>
      </c>
      <c r="C29" s="101">
        <f>D4-C28</f>
        <v>0</v>
      </c>
      <c r="D29" s="105"/>
      <c r="E29" s="82"/>
      <c r="F29" s="95">
        <f>IF(C33&gt;0,-C29*penalité_non_livraison*Correction_hebdomadaire,0)</f>
        <v>0</v>
      </c>
      <c r="G29" s="57"/>
      <c r="H29" s="3"/>
      <c r="I29" s="51"/>
      <c r="J29" s="51"/>
      <c r="K29" s="51"/>
      <c r="L29" s="51"/>
      <c r="M29" s="51"/>
      <c r="N29" s="51"/>
    </row>
    <row r="30" spans="1:14" x14ac:dyDescent="0.2">
      <c r="A30" s="25"/>
      <c r="B30" s="62" t="s">
        <v>52</v>
      </c>
      <c r="C30" s="99">
        <f>ROUNDUP(SUM(C18:C26)/9,0)</f>
        <v>0</v>
      </c>
      <c r="D30" s="105">
        <v>0.5</v>
      </c>
      <c r="E30" s="82"/>
      <c r="F30" s="95">
        <f>-$C$30*prix_colis *Correction_hebdomadaire</f>
        <v>0</v>
      </c>
      <c r="G30" s="57"/>
      <c r="H30" s="3"/>
      <c r="I30" s="51"/>
      <c r="J30" s="51"/>
      <c r="K30" s="51"/>
      <c r="L30" s="51"/>
      <c r="M30" s="51"/>
      <c r="N30" s="51"/>
    </row>
    <row r="31" spans="1:14" x14ac:dyDescent="0.2">
      <c r="A31" s="25"/>
      <c r="B31" s="62" t="s">
        <v>53</v>
      </c>
      <c r="C31" s="113">
        <v>1</v>
      </c>
      <c r="D31" s="105"/>
      <c r="E31" s="82"/>
      <c r="F31" s="95">
        <f>-$C$28*$C$31*penalité_depassement*Correction_hebdomadaire</f>
        <v>0</v>
      </c>
      <c r="G31" s="57"/>
      <c r="H31" s="3"/>
      <c r="I31" s="51"/>
      <c r="J31" s="51"/>
      <c r="K31" s="3"/>
      <c r="L31" s="3"/>
      <c r="M31" s="63"/>
      <c r="N31" s="51"/>
    </row>
    <row r="32" spans="1:14" ht="18" x14ac:dyDescent="0.2">
      <c r="A32" s="25"/>
      <c r="B32" s="62" t="s">
        <v>54</v>
      </c>
      <c r="C32" s="86"/>
      <c r="D32" s="105"/>
      <c r="E32" s="82"/>
      <c r="F32" s="95">
        <f>-IF(D35=TRUE,Forfait_nettoyage,0)</f>
        <v>0</v>
      </c>
      <c r="G32" s="57"/>
      <c r="H32" s="3"/>
      <c r="I32" s="51"/>
      <c r="J32" s="51"/>
      <c r="K32" s="3"/>
      <c r="L32" s="3"/>
      <c r="M32" s="63"/>
      <c r="N32" s="51"/>
    </row>
    <row r="33" spans="1:14" x14ac:dyDescent="0.2">
      <c r="A33" s="25"/>
      <c r="B33" s="62" t="s">
        <v>49</v>
      </c>
      <c r="C33" s="92">
        <v>1</v>
      </c>
      <c r="D33" s="105"/>
      <c r="E33" s="82"/>
      <c r="F33" s="95">
        <f>-$C$33*35*tarif_horaire_opérateur</f>
        <v>-525</v>
      </c>
      <c r="G33" s="57"/>
      <c r="H33" s="3"/>
      <c r="I33" s="51"/>
      <c r="J33" s="64"/>
      <c r="K33" s="3"/>
      <c r="L33" s="3"/>
      <c r="M33" s="63"/>
      <c r="N33" s="51"/>
    </row>
    <row r="34" spans="1:14" ht="21" x14ac:dyDescent="0.25">
      <c r="A34" s="26"/>
      <c r="B34" s="90" t="s">
        <v>31</v>
      </c>
      <c r="C34" s="95">
        <f>F34</f>
        <v>-525</v>
      </c>
      <c r="D34" s="84"/>
      <c r="E34" s="82" t="s">
        <v>24</v>
      </c>
      <c r="F34" s="98">
        <f>+SUM(F18:F33)</f>
        <v>-525</v>
      </c>
      <c r="G34" s="57"/>
      <c r="H34" s="3"/>
      <c r="I34" s="51"/>
      <c r="J34" s="51"/>
      <c r="K34" s="3"/>
      <c r="L34" s="3"/>
      <c r="M34" s="63"/>
      <c r="N34" s="54"/>
    </row>
    <row r="35" spans="1:14" ht="17" thickBot="1" x14ac:dyDescent="0.25">
      <c r="A35" s="20"/>
      <c r="B35" s="65"/>
      <c r="C35" s="57"/>
      <c r="D35" s="102" t="b">
        <v>0</v>
      </c>
      <c r="E35" s="57"/>
      <c r="F35" s="48"/>
      <c r="G35" s="57"/>
      <c r="H35" s="3"/>
      <c r="I35" s="51"/>
      <c r="J35" s="51"/>
      <c r="K35" s="51"/>
      <c r="L35" s="51"/>
      <c r="M35" s="51"/>
      <c r="N35" s="54"/>
    </row>
    <row r="36" spans="1:14" ht="17" thickBot="1" x14ac:dyDescent="0.25">
      <c r="A36" s="9"/>
      <c r="B36" s="48"/>
      <c r="C36" s="118" t="s">
        <v>50</v>
      </c>
      <c r="D36" s="119"/>
      <c r="E36" s="57"/>
      <c r="F36" s="48"/>
      <c r="G36" s="57"/>
      <c r="H36" s="3"/>
      <c r="I36" s="51"/>
      <c r="J36" s="51"/>
      <c r="K36" s="51"/>
      <c r="L36" s="51"/>
      <c r="M36" s="51"/>
      <c r="N36" s="54"/>
    </row>
    <row r="37" spans="1:14" x14ac:dyDescent="0.2">
      <c r="A37" s="9"/>
      <c r="B37" s="48"/>
      <c r="C37" s="111" t="s">
        <v>48</v>
      </c>
      <c r="D37" s="112">
        <v>70</v>
      </c>
      <c r="E37" s="60"/>
      <c r="F37" s="48"/>
      <c r="G37" s="57"/>
      <c r="H37" s="51"/>
      <c r="I37" s="51"/>
      <c r="J37" s="51"/>
      <c r="K37" s="51"/>
      <c r="L37" s="51"/>
      <c r="M37" s="51"/>
      <c r="N37" s="54"/>
    </row>
    <row r="38" spans="1:14" x14ac:dyDescent="0.2">
      <c r="A38" s="18"/>
      <c r="B38" s="66"/>
      <c r="C38" s="106" t="s">
        <v>45</v>
      </c>
      <c r="D38" s="107">
        <v>0.7</v>
      </c>
      <c r="E38" s="67"/>
      <c r="F38" s="68"/>
      <c r="G38" s="67"/>
      <c r="H38" s="51"/>
      <c r="I38" s="51"/>
      <c r="J38" s="51"/>
      <c r="K38" s="51"/>
      <c r="L38" s="51"/>
      <c r="M38" s="51"/>
      <c r="N38" s="51"/>
    </row>
    <row r="39" spans="1:14" x14ac:dyDescent="0.2">
      <c r="B39" s="4"/>
      <c r="C39" s="106" t="s">
        <v>46</v>
      </c>
      <c r="D39" s="107">
        <v>0.1</v>
      </c>
      <c r="E39" s="4"/>
      <c r="F39" s="4"/>
      <c r="G39" s="4"/>
    </row>
    <row r="40" spans="1:14" x14ac:dyDescent="0.2">
      <c r="B40" s="4"/>
      <c r="C40" s="106" t="s">
        <v>44</v>
      </c>
      <c r="D40" s="108">
        <v>70</v>
      </c>
      <c r="E40" s="4"/>
      <c r="F40" s="4"/>
      <c r="G40" s="4"/>
    </row>
    <row r="41" spans="1:14" ht="17" thickBot="1" x14ac:dyDescent="0.25">
      <c r="B41" s="4"/>
      <c r="C41" s="109" t="s">
        <v>47</v>
      </c>
      <c r="D41" s="110">
        <v>15</v>
      </c>
      <c r="E41" s="4"/>
      <c r="F41" s="4"/>
      <c r="G41" s="4"/>
    </row>
    <row r="42" spans="1:14" x14ac:dyDescent="0.2">
      <c r="B42" s="4"/>
      <c r="D42" s="4"/>
      <c r="E42" s="4"/>
      <c r="F42" s="4"/>
      <c r="G42" s="4"/>
    </row>
    <row r="43" spans="1:14" x14ac:dyDescent="0.2">
      <c r="B43" s="4"/>
      <c r="D43" s="4"/>
      <c r="E43" s="4"/>
      <c r="F43" s="4"/>
      <c r="G43" s="4"/>
    </row>
    <row r="44" spans="1:14" x14ac:dyDescent="0.2">
      <c r="B44" s="4"/>
      <c r="D44" s="4"/>
      <c r="E44" s="4"/>
      <c r="F44" s="4"/>
      <c r="G44" s="4"/>
    </row>
    <row r="45" spans="1:14" x14ac:dyDescent="0.2">
      <c r="B45" s="4"/>
      <c r="D45" s="4"/>
      <c r="E45" s="4"/>
      <c r="F45" s="4"/>
      <c r="G45" s="4"/>
    </row>
    <row r="46" spans="1:14" x14ac:dyDescent="0.2">
      <c r="B46" s="4"/>
      <c r="D46" s="4"/>
      <c r="E46" s="4"/>
      <c r="F46" s="4"/>
      <c r="G46" s="4"/>
    </row>
    <row r="47" spans="1:14" x14ac:dyDescent="0.2">
      <c r="B47" s="4"/>
      <c r="D47" s="4"/>
      <c r="E47" s="4"/>
      <c r="F47" s="4"/>
      <c r="G47" s="4"/>
    </row>
    <row r="48" spans="1:14" x14ac:dyDescent="0.2">
      <c r="B48" s="4"/>
      <c r="D48" s="4"/>
      <c r="E48" s="4"/>
      <c r="F48" s="4"/>
      <c r="G48" s="4"/>
    </row>
    <row r="49" spans="2:7" x14ac:dyDescent="0.2">
      <c r="B49" s="4"/>
      <c r="D49" s="4"/>
      <c r="E49" s="4"/>
      <c r="F49" s="4"/>
      <c r="G49" s="4"/>
    </row>
    <row r="50" spans="2:7" x14ac:dyDescent="0.2">
      <c r="B50" s="4"/>
      <c r="D50" s="4"/>
      <c r="E50" s="4"/>
      <c r="F50" s="4"/>
      <c r="G50" s="4"/>
    </row>
  </sheetData>
  <protectedRanges>
    <protectedRange sqref="J6:J15 B51:B65518" name="Plage1_1"/>
    <protectedRange sqref="E51:E65518 B5:C5 C16" name="Plage2_1"/>
    <protectedRange sqref="D4:E4 D51:D65518 D5 D16" name="Plage3_1"/>
    <protectedRange sqref="C28:C29" name="Plage1_1_2"/>
    <protectedRange sqref="A35:A38 A17:A27" name="Plage2_1_1"/>
  </protectedRanges>
  <dataConsolidate/>
  <mergeCells count="3">
    <mergeCell ref="B4:C4"/>
    <mergeCell ref="B1:G3"/>
    <mergeCell ref="C36:D36"/>
  </mergeCells>
  <conditionalFormatting sqref="F34">
    <cfRule type="cellIs" dxfId="4" priority="5" operator="lessThan">
      <formula>0</formula>
    </cfRule>
  </conditionalFormatting>
  <conditionalFormatting sqref="D30">
    <cfRule type="cellIs" dxfId="3" priority="4" operator="lessThan">
      <formula>0</formula>
    </cfRule>
  </conditionalFormatting>
  <conditionalFormatting sqref="C34">
    <cfRule type="cellIs" dxfId="2" priority="3" operator="lessThan">
      <formula>0</formula>
    </cfRule>
    <cfRule type="cellIs" dxfId="1" priority="2" operator="greaterThan">
      <formula>0</formula>
    </cfRule>
    <cfRule type="cellIs" dxfId="0" priority="1" operator="lessThan">
      <formula>0</formula>
    </cfRule>
  </conditionalFormatting>
  <dataValidations count="1">
    <dataValidation type="list" allowBlank="1" showInputMessage="1" showErrorMessage="1" sqref="C33">
      <formula1>"1,2,3,4,5,6"</formula1>
    </dataValidation>
  </dataValidations>
  <printOptions gridLines="1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>
    <oddHeader>&amp;LRendre ce document pour le contrôle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9" r:id="rId4" name="Check Box 27">
              <controlPr defaultSize="0" autoFill="0" autoLine="0" autoPict="0">
                <anchor moveWithCells="1">
                  <from>
                    <xdr:col>1</xdr:col>
                    <xdr:colOff>1143000</xdr:colOff>
                    <xdr:row>30</xdr:row>
                    <xdr:rowOff>203200</xdr:rowOff>
                  </from>
                  <to>
                    <xdr:col>3</xdr:col>
                    <xdr:colOff>152400</xdr:colOff>
                    <xdr:row>32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BonCmd</vt:lpstr>
    </vt:vector>
  </TitlesOfParts>
  <Manager>T. BAUSER</Manager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Simulateur BC Cfp</dc:title>
  <dc:subject/>
  <dc:creator>Microsoft Corporation</dc:creator>
  <cp:keywords/>
  <dc:description/>
  <cp:lastModifiedBy>T.BAUSER</cp:lastModifiedBy>
  <cp:lastPrinted>2019-09-06T08:44:32Z</cp:lastPrinted>
  <dcterms:created xsi:type="dcterms:W3CDTF">1996-10-21T11:03:58Z</dcterms:created>
  <dcterms:modified xsi:type="dcterms:W3CDTF">2021-10-15T10:01:53Z</dcterms:modified>
  <cp:category/>
</cp:coreProperties>
</file>