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thierrybauser/Desktop/Office_LP_GERE_CSPF/Module_info_pro_excel/GERE/3_Formulaires/"/>
    </mc:Choice>
  </mc:AlternateContent>
  <bookViews>
    <workbookView xWindow="0" yWindow="460" windowWidth="25600" windowHeight="14820" tabRatio="500"/>
  </bookViews>
  <sheets>
    <sheet name="évaluation" sheetId="1" r:id="rId1"/>
    <sheet name="DV-IDENTITY-0" sheetId="2" state="veryHidden" r:id="rId2"/>
    <sheet name="salariés" sheetId="3" r:id="rId3"/>
  </sheets>
  <definedNames>
    <definedName name="noms">salariés!$A$2:$A$7</definedName>
    <definedName name="salaries">salariés!$A$2:$F$7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2" l="1"/>
  <c r="A9" i="2"/>
  <c r="A8" i="2"/>
  <c r="B8" i="2"/>
  <c r="C8" i="2"/>
  <c r="D8" i="2"/>
  <c r="E8" i="2"/>
  <c r="F8" i="2"/>
  <c r="G8" i="2"/>
  <c r="B4" i="1"/>
  <c r="B3" i="1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5" i="1"/>
  <c r="A6" i="2"/>
  <c r="B6" i="2"/>
  <c r="C6" i="2"/>
  <c r="D6" i="2"/>
  <c r="E6" i="2"/>
  <c r="F6" i="2"/>
  <c r="A5" i="2"/>
  <c r="B5" i="2"/>
  <c r="C5" i="2"/>
  <c r="D5" i="2"/>
  <c r="E5" i="2"/>
  <c r="F5" i="2"/>
  <c r="A4" i="2"/>
  <c r="B4" i="2"/>
  <c r="C4" i="2"/>
  <c r="D4" i="2"/>
  <c r="E14" i="1"/>
  <c r="A3" i="2"/>
  <c r="A2" i="2"/>
  <c r="B2" i="2"/>
  <c r="C2" i="2"/>
  <c r="D2" i="2"/>
  <c r="E2" i="2"/>
  <c r="F2" i="2"/>
  <c r="G2" i="2"/>
  <c r="H2" i="2"/>
  <c r="I2" i="2"/>
  <c r="J2" i="2"/>
  <c r="A1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AJ1" i="2"/>
  <c r="AK1" i="2"/>
  <c r="AL1" i="2"/>
  <c r="AM1" i="2"/>
  <c r="AN1" i="2"/>
  <c r="AO1" i="2"/>
  <c r="AP1" i="2"/>
  <c r="AQ1" i="2"/>
  <c r="AR1" i="2"/>
  <c r="AS1" i="2"/>
  <c r="AT1" i="2"/>
  <c r="AU1" i="2"/>
  <c r="AV1" i="2"/>
  <c r="AW1" i="2"/>
  <c r="AX1" i="2"/>
  <c r="AY1" i="2"/>
  <c r="AZ1" i="2"/>
  <c r="BA1" i="2"/>
  <c r="BB1" i="2"/>
  <c r="BC1" i="2"/>
  <c r="BD1" i="2"/>
  <c r="BE1" i="2"/>
  <c r="BF1" i="2"/>
  <c r="BG1" i="2"/>
  <c r="BH1" i="2"/>
  <c r="BI1" i="2"/>
  <c r="BJ1" i="2"/>
  <c r="BK1" i="2"/>
  <c r="BL1" i="2"/>
  <c r="BM1" i="2"/>
  <c r="BN1" i="2"/>
  <c r="BO1" i="2"/>
  <c r="BP1" i="2"/>
  <c r="BQ1" i="2"/>
  <c r="BR1" i="2"/>
  <c r="BS1" i="2"/>
  <c r="BT1" i="2"/>
  <c r="BU1" i="2"/>
  <c r="BV1" i="2"/>
  <c r="BW1" i="2"/>
  <c r="BX1" i="2"/>
  <c r="BY1" i="2"/>
  <c r="BZ1" i="2"/>
  <c r="CA1" i="2"/>
  <c r="CB1" i="2"/>
  <c r="CC1" i="2"/>
  <c r="CD1" i="2"/>
  <c r="CE1" i="2"/>
  <c r="CF1" i="2"/>
  <c r="CG1" i="2"/>
  <c r="CH1" i="2"/>
  <c r="CI1" i="2"/>
  <c r="CJ1" i="2"/>
  <c r="CK1" i="2"/>
  <c r="CL1" i="2"/>
  <c r="CM1" i="2"/>
  <c r="CN1" i="2"/>
  <c r="CO1" i="2"/>
  <c r="CP1" i="2"/>
  <c r="CQ1" i="2"/>
  <c r="CR1" i="2"/>
  <c r="CS1" i="2"/>
  <c r="CT1" i="2"/>
  <c r="CU1" i="2"/>
  <c r="CV1" i="2"/>
  <c r="CW1" i="2"/>
  <c r="CX1" i="2"/>
  <c r="CY1" i="2"/>
  <c r="CZ1" i="2"/>
  <c r="DA1" i="2"/>
  <c r="DB1" i="2"/>
  <c r="DC1" i="2"/>
  <c r="DD1" i="2"/>
  <c r="DE1" i="2"/>
  <c r="DF1" i="2"/>
  <c r="DG1" i="2"/>
  <c r="DH1" i="2"/>
  <c r="DI1" i="2"/>
  <c r="DJ1" i="2"/>
  <c r="DK1" i="2"/>
  <c r="DL1" i="2"/>
  <c r="DM1" i="2"/>
  <c r="DN1" i="2"/>
  <c r="DO1" i="2"/>
  <c r="DP1" i="2"/>
  <c r="DQ1" i="2"/>
  <c r="DR1" i="2"/>
  <c r="DS1" i="2"/>
  <c r="DT1" i="2"/>
  <c r="DU1" i="2"/>
  <c r="DV1" i="2"/>
  <c r="DW1" i="2"/>
  <c r="DX1" i="2"/>
  <c r="DY1" i="2"/>
  <c r="DZ1" i="2"/>
  <c r="EA1" i="2"/>
  <c r="EB1" i="2"/>
  <c r="EC1" i="2"/>
  <c r="ED1" i="2"/>
  <c r="EE1" i="2"/>
  <c r="EF1" i="2"/>
  <c r="EG1" i="2"/>
  <c r="EH1" i="2"/>
  <c r="EI1" i="2"/>
  <c r="EJ1" i="2"/>
  <c r="EK1" i="2"/>
  <c r="EL1" i="2"/>
  <c r="EM1" i="2"/>
  <c r="EN1" i="2"/>
  <c r="EO1" i="2"/>
  <c r="EP1" i="2"/>
  <c r="EQ1" i="2"/>
  <c r="ER1" i="2"/>
  <c r="ES1" i="2"/>
  <c r="ET1" i="2"/>
  <c r="EU1" i="2"/>
  <c r="EV1" i="2"/>
  <c r="EW1" i="2"/>
  <c r="EX1" i="2"/>
  <c r="EY1" i="2"/>
  <c r="EZ1" i="2"/>
  <c r="FA1" i="2"/>
  <c r="FB1" i="2"/>
  <c r="FC1" i="2"/>
</calcChain>
</file>

<file path=xl/sharedStrings.xml><?xml version="1.0" encoding="utf-8"?>
<sst xmlns="http://schemas.openxmlformats.org/spreadsheetml/2006/main" count="48" uniqueCount="47">
  <si>
    <t xml:space="preserve">Date de l’évaluation : </t>
  </si>
  <si>
    <t xml:space="preserve">Critères </t>
  </si>
  <si>
    <t>Traite ses collègues et son supérieur avec respect</t>
  </si>
  <si>
    <t>Effectue correctement les activités reliées à son travail</t>
  </si>
  <si>
    <t>Respecte les procédures et les méthodes de travail</t>
  </si>
  <si>
    <t xml:space="preserve">1 – Ne rencontre pas les attentes 2 – Rencontre les attentes 3- Dépasse les attentes </t>
  </si>
  <si>
    <t>AAAAAGo3/58=</t>
  </si>
  <si>
    <t xml:space="preserve">Nom du salarié : </t>
  </si>
  <si>
    <t xml:space="preserve">Poste occupé : </t>
  </si>
  <si>
    <t>DUGOMMIER</t>
  </si>
  <si>
    <t>Cléo</t>
  </si>
  <si>
    <t>Place du Calvaire</t>
  </si>
  <si>
    <t>Argol</t>
  </si>
  <si>
    <t>FRANCOIS</t>
  </si>
  <si>
    <t>Valentine</t>
  </si>
  <si>
    <t>54 allée du Docteur Schweitzer</t>
  </si>
  <si>
    <t>Plougastel</t>
  </si>
  <si>
    <t>FULGENCE</t>
  </si>
  <si>
    <t>Mélanie</t>
  </si>
  <si>
    <t>12 ruelle du Phare</t>
  </si>
  <si>
    <t>Crozon</t>
  </si>
  <si>
    <t>GILBERTI</t>
  </si>
  <si>
    <t>Honorée</t>
  </si>
  <si>
    <t>7 allée cavalière</t>
  </si>
  <si>
    <t>Landévennec</t>
  </si>
  <si>
    <t>GOSPEL</t>
  </si>
  <si>
    <t>Song</t>
  </si>
  <si>
    <t>8 quai de l'Aulne</t>
  </si>
  <si>
    <t>Trégarvan</t>
  </si>
  <si>
    <t>GREGORY</t>
  </si>
  <si>
    <t>Thomas</t>
  </si>
  <si>
    <t>112 avenue du Port</t>
  </si>
  <si>
    <t>Camaret sur Mer</t>
  </si>
  <si>
    <t>Nom</t>
  </si>
  <si>
    <t>Prénom</t>
  </si>
  <si>
    <t>Emploi</t>
  </si>
  <si>
    <t>Adresse</t>
  </si>
  <si>
    <t>Code</t>
  </si>
  <si>
    <t>Ville</t>
  </si>
  <si>
    <t>comptable</t>
  </si>
  <si>
    <t>graphiste</t>
  </si>
  <si>
    <t>commerciale</t>
  </si>
  <si>
    <t>archiviste</t>
  </si>
  <si>
    <t>menuisier</t>
  </si>
  <si>
    <t>mécanicien</t>
  </si>
  <si>
    <t xml:space="preserve">Fait preuve de ponctualité et d’assiduité </t>
  </si>
  <si>
    <t xml:space="preserve">Prénom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</si>
</sst>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1"/>
      <color rgb="FF303030"/>
      <name val="ArialMT"/>
    </font>
    <font>
      <b/>
      <sz val="11"/>
      <color rgb="FF303030"/>
      <name val="Arial"/>
    </font>
    <font>
      <b/>
      <sz val="11"/>
      <color rgb="FF30303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9"/>
      <color rgb="FF303030"/>
      <name val="ArialMT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2" borderId="0" xfId="0" applyFill="1"/>
    <xf numFmtId="0" fontId="1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center" vertical="center"/>
    </xf>
    <xf numFmtId="0" fontId="2" fillId="5" borderId="0" xfId="0" applyFont="1" applyFill="1"/>
    <xf numFmtId="0" fontId="0" fillId="5" borderId="0" xfId="0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5" fillId="5" borderId="0" xfId="0" applyFont="1" applyFill="1" applyAlignment="1">
      <alignment horizontal="right"/>
    </xf>
    <xf numFmtId="0" fontId="4" fillId="6" borderId="1" xfId="0" applyFont="1" applyFill="1" applyBorder="1" applyAlignment="1">
      <alignment horizontal="center" vertical="center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4" fontId="0" fillId="6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4106517935258"/>
          <c:y val="0.206844196558764"/>
          <c:w val="0.401786964129484"/>
          <c:h val="0.669644940215807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tx2">
                <a:alpha val="35000"/>
              </a:schemeClr>
            </a:solidFill>
          </c:spPr>
          <c:cat>
            <c:strRef>
              <c:f>évaluation!$A$9:$A$12</c:f>
              <c:strCache>
                <c:ptCount val="4"/>
                <c:pt idx="0">
                  <c:v>Respecte les procédures et les méthodes de travail</c:v>
                </c:pt>
                <c:pt idx="1">
                  <c:v>Effectue correctement les activités reliées à son travail</c:v>
                </c:pt>
                <c:pt idx="2">
                  <c:v>Traite ses collègues et son supérieur avec respect</c:v>
                </c:pt>
                <c:pt idx="3">
                  <c:v>Fait preuve de ponctualité et d’assiduité </c:v>
                </c:pt>
              </c:strCache>
            </c:strRef>
          </c:cat>
          <c:val>
            <c:numRef>
              <c:f>évaluation!$E$9:$E$12</c:f>
              <c:numCache>
                <c:formatCode>General</c:formatCode>
                <c:ptCount val="4"/>
                <c:pt idx="0">
                  <c:v>2.0</c:v>
                </c:pt>
                <c:pt idx="1">
                  <c:v>3.0</c:v>
                </c:pt>
                <c:pt idx="2">
                  <c:v>3.0</c:v>
                </c:pt>
                <c:pt idx="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190240"/>
        <c:axId val="909849184"/>
      </c:radarChart>
      <c:catAx>
        <c:axId val="9071902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09849184"/>
        <c:crosses val="autoZero"/>
        <c:auto val="1"/>
        <c:lblAlgn val="ctr"/>
        <c:lblOffset val="100"/>
        <c:noMultiLvlLbl val="0"/>
      </c:catAx>
      <c:valAx>
        <c:axId val="909849184"/>
        <c:scaling>
          <c:orientation val="minMax"/>
          <c:max val="3.0"/>
          <c:min val="0.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07190240"/>
        <c:crosses val="autoZero"/>
        <c:crossBetween val="between"/>
        <c:majorUnit val="1.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Radio" firstButton="1" fmlaLink="$E$11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checked="Checked" lockText="1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checked="Checked" firstButton="1" fmlaLink="$E$12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firstButton="1" fmlaLink="$E$9" lockText="1"/>
</file>

<file path=xl/ctrlProps/ctrlProp3.xml><?xml version="1.0" encoding="utf-8"?>
<formControlPr xmlns="http://schemas.microsoft.com/office/spreadsheetml/2009/9/main" objectType="Radio" checked="Checked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GBox"/>
</file>

<file path=xl/ctrlProps/ctrlProp6.xml><?xml version="1.0" encoding="utf-8"?>
<formControlPr xmlns="http://schemas.microsoft.com/office/spreadsheetml/2009/9/main" objectType="Radio" firstButton="1" fmlaLink="$E$10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checked="Checked" lockText="1"/>
</file>

<file path=xl/ctrlProps/ctrlProp9.xml><?xml version="1.0" encoding="utf-8"?>
<formControlPr xmlns="http://schemas.microsoft.com/office/spreadsheetml/2009/9/main" objectType="G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12700</xdr:rowOff>
        </xdr:from>
        <xdr:to>
          <xdr:col>3</xdr:col>
          <xdr:colOff>825500</xdr:colOff>
          <xdr:row>9</xdr:row>
          <xdr:rowOff>0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8</xdr:row>
          <xdr:rowOff>88900</xdr:rowOff>
        </xdr:from>
        <xdr:to>
          <xdr:col>1</xdr:col>
          <xdr:colOff>635000</xdr:colOff>
          <xdr:row>8</xdr:row>
          <xdr:rowOff>317500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8</xdr:row>
          <xdr:rowOff>63500</xdr:rowOff>
        </xdr:from>
        <xdr:to>
          <xdr:col>2</xdr:col>
          <xdr:colOff>635000</xdr:colOff>
          <xdr:row>8</xdr:row>
          <xdr:rowOff>292100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76200</xdr:rowOff>
        </xdr:from>
        <xdr:to>
          <xdr:col>3</xdr:col>
          <xdr:colOff>673100</xdr:colOff>
          <xdr:row>8</xdr:row>
          <xdr:rowOff>292100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12700</xdr:rowOff>
        </xdr:from>
        <xdr:to>
          <xdr:col>3</xdr:col>
          <xdr:colOff>825500</xdr:colOff>
          <xdr:row>9</xdr:row>
          <xdr:rowOff>381000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9</xdr:row>
          <xdr:rowOff>88900</xdr:rowOff>
        </xdr:from>
        <xdr:to>
          <xdr:col>1</xdr:col>
          <xdr:colOff>635000</xdr:colOff>
          <xdr:row>9</xdr:row>
          <xdr:rowOff>317500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9</xdr:row>
          <xdr:rowOff>63500</xdr:rowOff>
        </xdr:from>
        <xdr:to>
          <xdr:col>2</xdr:col>
          <xdr:colOff>635000</xdr:colOff>
          <xdr:row>9</xdr:row>
          <xdr:rowOff>292100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76200</xdr:rowOff>
        </xdr:from>
        <xdr:to>
          <xdr:col>3</xdr:col>
          <xdr:colOff>673100</xdr:colOff>
          <xdr:row>9</xdr:row>
          <xdr:rowOff>292100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12700</xdr:rowOff>
        </xdr:from>
        <xdr:to>
          <xdr:col>3</xdr:col>
          <xdr:colOff>825500</xdr:colOff>
          <xdr:row>10</xdr:row>
          <xdr:rowOff>381000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10</xdr:row>
          <xdr:rowOff>88900</xdr:rowOff>
        </xdr:from>
        <xdr:to>
          <xdr:col>1</xdr:col>
          <xdr:colOff>635000</xdr:colOff>
          <xdr:row>10</xdr:row>
          <xdr:rowOff>317500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10</xdr:row>
          <xdr:rowOff>63500</xdr:rowOff>
        </xdr:from>
        <xdr:to>
          <xdr:col>2</xdr:col>
          <xdr:colOff>635000</xdr:colOff>
          <xdr:row>10</xdr:row>
          <xdr:rowOff>292100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76200</xdr:rowOff>
        </xdr:from>
        <xdr:to>
          <xdr:col>3</xdr:col>
          <xdr:colOff>673100</xdr:colOff>
          <xdr:row>10</xdr:row>
          <xdr:rowOff>292100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12700</xdr:rowOff>
        </xdr:from>
        <xdr:to>
          <xdr:col>3</xdr:col>
          <xdr:colOff>825500</xdr:colOff>
          <xdr:row>12</xdr:row>
          <xdr:rowOff>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317500</xdr:colOff>
          <xdr:row>11</xdr:row>
          <xdr:rowOff>88900</xdr:rowOff>
        </xdr:from>
        <xdr:to>
          <xdr:col>1</xdr:col>
          <xdr:colOff>635000</xdr:colOff>
          <xdr:row>11</xdr:row>
          <xdr:rowOff>317500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11</xdr:row>
          <xdr:rowOff>63500</xdr:rowOff>
        </xdr:from>
        <xdr:to>
          <xdr:col>2</xdr:col>
          <xdr:colOff>635000</xdr:colOff>
          <xdr:row>11</xdr:row>
          <xdr:rowOff>292100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76200</xdr:rowOff>
        </xdr:from>
        <xdr:to>
          <xdr:col>3</xdr:col>
          <xdr:colOff>673100</xdr:colOff>
          <xdr:row>11</xdr:row>
          <xdr:rowOff>292100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904693</xdr:colOff>
      <xdr:row>12</xdr:row>
      <xdr:rowOff>196970</xdr:rowOff>
    </xdr:from>
    <xdr:to>
      <xdr:col>3</xdr:col>
      <xdr:colOff>771525</xdr:colOff>
      <xdr:row>28</xdr:row>
      <xdr:rowOff>126340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0.01104</cdr:x>
      <cdr:y>0.01623</cdr:y>
    </cdr:from>
    <cdr:to>
      <cdr:x>0.01104</cdr:x>
      <cdr:y>0.01623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fr-FR" sz="1100"/>
            <a:t>iY3FVuImp10jvl1KoClOrh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5.xml"/><Relationship Id="rId20" Type="http://schemas.openxmlformats.org/officeDocument/2006/relationships/ctrlProp" Target="../ctrlProps/ctrlProp16.xml"/><Relationship Id="rId10" Type="http://schemas.openxmlformats.org/officeDocument/2006/relationships/ctrlProp" Target="../ctrlProps/ctrlProp6.xml"/><Relationship Id="rId11" Type="http://schemas.openxmlformats.org/officeDocument/2006/relationships/ctrlProp" Target="../ctrlProps/ctrlProp7.xml"/><Relationship Id="rId12" Type="http://schemas.openxmlformats.org/officeDocument/2006/relationships/ctrlProp" Target="../ctrlProps/ctrlProp8.xml"/><Relationship Id="rId13" Type="http://schemas.openxmlformats.org/officeDocument/2006/relationships/ctrlProp" Target="../ctrlProps/ctrlProp9.xml"/><Relationship Id="rId14" Type="http://schemas.openxmlformats.org/officeDocument/2006/relationships/ctrlProp" Target="../ctrlProps/ctrlProp10.xml"/><Relationship Id="rId15" Type="http://schemas.openxmlformats.org/officeDocument/2006/relationships/ctrlProp" Target="../ctrlProps/ctrlProp11.xml"/><Relationship Id="rId16" Type="http://schemas.openxmlformats.org/officeDocument/2006/relationships/ctrlProp" Target="../ctrlProps/ctrlProp12.xml"/><Relationship Id="rId17" Type="http://schemas.openxmlformats.org/officeDocument/2006/relationships/ctrlProp" Target="../ctrlProps/ctrlProp13.xml"/><Relationship Id="rId18" Type="http://schemas.openxmlformats.org/officeDocument/2006/relationships/ctrlProp" Target="../ctrlProps/ctrlProp14.xml"/><Relationship Id="rId19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2" Type="http://schemas.openxmlformats.org/officeDocument/2006/relationships/customProperty" Target="../customProperty1.bin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trlProp" Target="../ctrlProps/ctrlProp1.xml"/><Relationship Id="rId6" Type="http://schemas.openxmlformats.org/officeDocument/2006/relationships/ctrlProp" Target="../ctrlProps/ctrlProp2.xml"/><Relationship Id="rId7" Type="http://schemas.openxmlformats.org/officeDocument/2006/relationships/ctrlProp" Target="../ctrlProps/ctrlProp3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 enableFormatConditionsCalculation="0"/>
  <dimension ref="A2:E22"/>
  <sheetViews>
    <sheetView showGridLines="0" tabSelected="1" workbookViewId="0">
      <selection activeCell="J19" sqref="J19"/>
    </sheetView>
  </sheetViews>
  <sheetFormatPr baseColWidth="10" defaultRowHeight="16" x14ac:dyDescent="0.2"/>
  <cols>
    <col min="1" max="1" width="32.1640625" style="5" customWidth="1"/>
    <col min="2" max="4" width="11.1640625" style="5" customWidth="1"/>
    <col min="5" max="5" width="10.83203125" style="6"/>
    <col min="6" max="16384" width="10.83203125" style="5"/>
  </cols>
  <sheetData>
    <row r="2" spans="1:5" x14ac:dyDescent="0.2">
      <c r="A2" s="12" t="s">
        <v>7</v>
      </c>
      <c r="B2" s="17" t="s">
        <v>29</v>
      </c>
    </row>
    <row r="3" spans="1:5" x14ac:dyDescent="0.2">
      <c r="A3" s="13" t="s">
        <v>46</v>
      </c>
      <c r="B3" s="17" t="str">
        <f>VLOOKUP(B2,salaries,2,FALSE)</f>
        <v>Thomas</v>
      </c>
    </row>
    <row r="4" spans="1:5" x14ac:dyDescent="0.2">
      <c r="A4" s="13" t="s">
        <v>8</v>
      </c>
      <c r="B4" s="17" t="str">
        <f>VLOOKUP(B2,salaries,3,FALSE)</f>
        <v>mécanicien</v>
      </c>
    </row>
    <row r="5" spans="1:5" x14ac:dyDescent="0.2">
      <c r="A5" s="12" t="s">
        <v>0</v>
      </c>
      <c r="B5" s="18">
        <f ca="1">TODAY()</f>
        <v>43068</v>
      </c>
    </row>
    <row r="6" spans="1:5" ht="16.5" customHeight="1" x14ac:dyDescent="0.2">
      <c r="A6" s="7"/>
    </row>
    <row r="7" spans="1:5" x14ac:dyDescent="0.2">
      <c r="A7" s="20" t="s">
        <v>5</v>
      </c>
      <c r="B7" s="20"/>
      <c r="C7" s="20"/>
      <c r="D7" s="20"/>
      <c r="E7" s="20"/>
    </row>
    <row r="8" spans="1:5" x14ac:dyDescent="0.2">
      <c r="A8" s="11" t="s">
        <v>1</v>
      </c>
      <c r="B8" s="6">
        <v>1</v>
      </c>
      <c r="C8" s="6">
        <v>2</v>
      </c>
      <c r="D8" s="6">
        <v>3</v>
      </c>
    </row>
    <row r="9" spans="1:5" s="8" customFormat="1" ht="30" customHeight="1" x14ac:dyDescent="0.2">
      <c r="A9" s="19" t="s">
        <v>4</v>
      </c>
      <c r="B9" s="10"/>
      <c r="C9" s="2"/>
      <c r="D9" s="1"/>
      <c r="E9" s="9">
        <v>2</v>
      </c>
    </row>
    <row r="10" spans="1:5" s="8" customFormat="1" ht="30" customHeight="1" x14ac:dyDescent="0.2">
      <c r="A10" s="19" t="s">
        <v>3</v>
      </c>
      <c r="B10" s="10"/>
      <c r="C10" s="2"/>
      <c r="D10" s="1"/>
      <c r="E10" s="9">
        <v>3</v>
      </c>
    </row>
    <row r="11" spans="1:5" s="8" customFormat="1" ht="30" customHeight="1" x14ac:dyDescent="0.2">
      <c r="A11" s="19" t="s">
        <v>2</v>
      </c>
      <c r="B11" s="10"/>
      <c r="C11" s="2"/>
      <c r="D11" s="1"/>
      <c r="E11" s="9">
        <v>3</v>
      </c>
    </row>
    <row r="12" spans="1:5" s="8" customFormat="1" ht="30" customHeight="1" x14ac:dyDescent="0.2">
      <c r="A12" s="19" t="s">
        <v>45</v>
      </c>
      <c r="B12" s="10"/>
      <c r="C12" s="2"/>
      <c r="D12" s="1"/>
      <c r="E12" s="9">
        <v>1</v>
      </c>
    </row>
    <row r="13" spans="1:5" x14ac:dyDescent="0.2">
      <c r="A13" s="4"/>
    </row>
    <row r="14" spans="1:5" x14ac:dyDescent="0.2">
      <c r="E14" s="14">
        <f>SUM(E9:E12)</f>
        <v>9</v>
      </c>
    </row>
    <row r="16" spans="1:5" x14ac:dyDescent="0.2">
      <c r="A16" s="7"/>
    </row>
    <row r="18" spans="1:1" x14ac:dyDescent="0.2">
      <c r="A18" s="7"/>
    </row>
    <row r="20" spans="1:1" x14ac:dyDescent="0.2">
      <c r="A20" s="7"/>
    </row>
    <row r="22" spans="1:1" x14ac:dyDescent="0.2">
      <c r="A22" s="7"/>
    </row>
  </sheetData>
  <mergeCells count="1">
    <mergeCell ref="A7:E7"/>
  </mergeCells>
  <dataValidations count="1">
    <dataValidation type="list" allowBlank="1" showInputMessage="1" showErrorMessage="1" sqref="B2">
      <formula1>noms</formula1>
    </dataValidation>
  </dataValidations>
  <pageMargins left="0.75" right="0.75" top="1" bottom="1" header="0.5" footer="0.5"/>
  <pageSetup paperSize="9" orientation="portrait" horizontalDpi="4294967292" verticalDpi="4294967292" r:id="rId1"/>
  <customProperties>
    <customPr name="DVSECTION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Group Box 11">
              <controlPr defaultSize="0" autoFill="0" autoPict="0">
                <anchor moveWithCells="1">
                  <from>
                    <xdr:col>1</xdr:col>
                    <xdr:colOff>0</xdr:colOff>
                    <xdr:row>8</xdr:row>
                    <xdr:rowOff>12700</xdr:rowOff>
                  </from>
                  <to>
                    <xdr:col>3</xdr:col>
                    <xdr:colOff>825500</xdr:colOff>
                    <xdr:row>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6" name="Option Button 12">
              <controlPr defaultSize="0" autoFill="0" autoLine="0" autoPict="0">
                <anchor moveWithCells="1">
                  <from>
                    <xdr:col>1</xdr:col>
                    <xdr:colOff>317500</xdr:colOff>
                    <xdr:row>8</xdr:row>
                    <xdr:rowOff>88900</xdr:rowOff>
                  </from>
                  <to>
                    <xdr:col>1</xdr:col>
                    <xdr:colOff>635000</xdr:colOff>
                    <xdr:row>8</xdr:row>
                    <xdr:rowOff>317500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7" name="Option Button 14">
              <controlPr defaultSize="0" autoFill="0" autoLine="0" autoPict="0">
                <anchor moveWithCells="1">
                  <from>
                    <xdr:col>2</xdr:col>
                    <xdr:colOff>317500</xdr:colOff>
                    <xdr:row>8</xdr:row>
                    <xdr:rowOff>63500</xdr:rowOff>
                  </from>
                  <to>
                    <xdr:col>2</xdr:col>
                    <xdr:colOff>635000</xdr:colOff>
                    <xdr:row>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8" name="Option Button 16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76200</xdr:rowOff>
                  </from>
                  <to>
                    <xdr:col>3</xdr:col>
                    <xdr:colOff>673100</xdr:colOff>
                    <xdr:row>8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9" name="Group Box 17">
              <controlPr defaultSize="0" autoFill="0" autoPict="0">
                <anchor moveWithCells="1">
                  <from>
                    <xdr:col>1</xdr:col>
                    <xdr:colOff>0</xdr:colOff>
                    <xdr:row>9</xdr:row>
                    <xdr:rowOff>12700</xdr:rowOff>
                  </from>
                  <to>
                    <xdr:col>3</xdr:col>
                    <xdr:colOff>825500</xdr:colOff>
                    <xdr:row>9</xdr:row>
                    <xdr:rowOff>381000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10" name="Option Button 18">
              <controlPr defaultSize="0" autoFill="0" autoLine="0" autoPict="0">
                <anchor moveWithCells="1">
                  <from>
                    <xdr:col>1</xdr:col>
                    <xdr:colOff>317500</xdr:colOff>
                    <xdr:row>9</xdr:row>
                    <xdr:rowOff>88900</xdr:rowOff>
                  </from>
                  <to>
                    <xdr:col>1</xdr:col>
                    <xdr:colOff>635000</xdr:colOff>
                    <xdr:row>9</xdr:row>
                    <xdr:rowOff>317500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3" r:id="rId11" name="Option Button 19">
              <controlPr defaultSize="0" autoFill="0" autoLine="0" autoPict="0">
                <anchor moveWithCells="1">
                  <from>
                    <xdr:col>2</xdr:col>
                    <xdr:colOff>317500</xdr:colOff>
                    <xdr:row>9</xdr:row>
                    <xdr:rowOff>63500</xdr:rowOff>
                  </from>
                  <to>
                    <xdr:col>2</xdr:col>
                    <xdr:colOff>635000</xdr:colOff>
                    <xdr:row>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12" name="Option Button 20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76200</xdr:rowOff>
                  </from>
                  <to>
                    <xdr:col>3</xdr:col>
                    <xdr:colOff>673100</xdr:colOff>
                    <xdr:row>9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13" name="Group Box 21">
              <controlPr defaultSize="0" autoFill="0" autoPict="0">
                <anchor moveWithCells="1">
                  <from>
                    <xdr:col>1</xdr:col>
                    <xdr:colOff>0</xdr:colOff>
                    <xdr:row>10</xdr:row>
                    <xdr:rowOff>12700</xdr:rowOff>
                  </from>
                  <to>
                    <xdr:col>3</xdr:col>
                    <xdr:colOff>825500</xdr:colOff>
                    <xdr:row>10</xdr:row>
                    <xdr:rowOff>381000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14" name="Option Button 22">
              <controlPr defaultSize="0" autoFill="0" autoLine="0" autoPict="0">
                <anchor moveWithCells="1">
                  <from>
                    <xdr:col>1</xdr:col>
                    <xdr:colOff>317500</xdr:colOff>
                    <xdr:row>10</xdr:row>
                    <xdr:rowOff>88900</xdr:rowOff>
                  </from>
                  <to>
                    <xdr:col>1</xdr:col>
                    <xdr:colOff>635000</xdr:colOff>
                    <xdr:row>10</xdr:row>
                    <xdr:rowOff>317500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7" r:id="rId15" name="Option Button 23">
              <controlPr defaultSize="0" autoFill="0" autoLine="0" autoPict="0">
                <anchor moveWithCells="1">
                  <from>
                    <xdr:col>2</xdr:col>
                    <xdr:colOff>317500</xdr:colOff>
                    <xdr:row>10</xdr:row>
                    <xdr:rowOff>63500</xdr:rowOff>
                  </from>
                  <to>
                    <xdr:col>2</xdr:col>
                    <xdr:colOff>635000</xdr:colOff>
                    <xdr:row>10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8" r:id="rId16" name="Option Button 24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76200</xdr:rowOff>
                  </from>
                  <to>
                    <xdr:col>3</xdr:col>
                    <xdr:colOff>673100</xdr:colOff>
                    <xdr:row>10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9" r:id="rId17" name="Group Box 25">
              <controlPr defaultSize="0" autoFill="0" autoPict="0">
                <anchor moveWithCells="1">
                  <from>
                    <xdr:col>1</xdr:col>
                    <xdr:colOff>0</xdr:colOff>
                    <xdr:row>11</xdr:row>
                    <xdr:rowOff>12700</xdr:rowOff>
                  </from>
                  <to>
                    <xdr:col>3</xdr:col>
                    <xdr:colOff>825500</xdr:colOff>
                    <xdr:row>12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0" r:id="rId18" name="Option Button 26">
              <controlPr defaultSize="0" autoFill="0" autoLine="0" autoPict="0">
                <anchor moveWithCells="1">
                  <from>
                    <xdr:col>1</xdr:col>
                    <xdr:colOff>317500</xdr:colOff>
                    <xdr:row>11</xdr:row>
                    <xdr:rowOff>88900</xdr:rowOff>
                  </from>
                  <to>
                    <xdr:col>1</xdr:col>
                    <xdr:colOff>635000</xdr:colOff>
                    <xdr:row>11</xdr:row>
                    <xdr:rowOff>317500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1" r:id="rId19" name="Option Button 27">
              <controlPr defaultSize="0" autoFill="0" autoLine="0" autoPict="0">
                <anchor moveWithCells="1">
                  <from>
                    <xdr:col>2</xdr:col>
                    <xdr:colOff>317500</xdr:colOff>
                    <xdr:row>11</xdr:row>
                    <xdr:rowOff>63500</xdr:rowOff>
                  </from>
                  <to>
                    <xdr:col>2</xdr:col>
                    <xdr:colOff>635000</xdr:colOff>
                    <xdr:row>11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2" r:id="rId20" name="Option Button 28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76200</xdr:rowOff>
                  </from>
                  <to>
                    <xdr:col>3</xdr:col>
                    <xdr:colOff>673100</xdr:colOff>
                    <xdr:row>11</xdr:row>
                    <xdr:rowOff>292100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A5F062E-DD59-41C4-B41D-92A3719C23C2}">
            <x14:iconSet iconSet="5Boxes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  <x14:cfvo type="num">
                <xm:f>10</xm:f>
              </x14:cfvo>
              <x14:cfvo type="num">
                <xm:f>12</xm:f>
              </x14:cfvo>
            </x14:iconSet>
          </x14:cfRule>
          <xm:sqref>E14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/>
  <dimension ref="A1:FD10"/>
  <sheetViews>
    <sheetView workbookViewId="0">
      <selection activeCell="FD1" sqref="FD1"/>
    </sheetView>
  </sheetViews>
  <sheetFormatPr baseColWidth="10" defaultRowHeight="16" x14ac:dyDescent="0.2"/>
  <sheetData>
    <row r="1" spans="1:160" x14ac:dyDescent="0.2">
      <c r="A1" t="e">
        <f>IF(évaluation!3:3,"AAAAAGo3/wA=",0)</f>
        <v>#VALUE!</v>
      </c>
      <c r="B1" t="e">
        <f>AND(évaluation!A2,"AAAAAGo3/wE=")</f>
        <v>#VALUE!</v>
      </c>
      <c r="C1" t="e">
        <f>AND(évaluation!A7,"AAAAAGo3/wI=")</f>
        <v>#VALUE!</v>
      </c>
      <c r="D1" t="e">
        <f>AND(évaluation!C3,"AAAAAGo3/wM=")</f>
        <v>#VALUE!</v>
      </c>
      <c r="E1" t="e">
        <f>AND(évaluation!D3,"AAAAAGo3/wQ=")</f>
        <v>#VALUE!</v>
      </c>
      <c r="F1" t="e">
        <f>AND(évaluation!E3,"AAAAAGo3/wU=")</f>
        <v>#VALUE!</v>
      </c>
      <c r="G1">
        <f>IF(évaluation!4:4,"AAAAAGo3/wY=",0)</f>
        <v>0</v>
      </c>
      <c r="H1" t="e">
        <f>AND(évaluation!A4,"AAAAAGo3/wc=")</f>
        <v>#VALUE!</v>
      </c>
      <c r="I1" t="e">
        <f>AND(évaluation!B4,"AAAAAGo3/wg=")</f>
        <v>#VALUE!</v>
      </c>
      <c r="J1" t="e">
        <f>AND(évaluation!C4,"AAAAAGo3/wk=")</f>
        <v>#VALUE!</v>
      </c>
      <c r="K1" t="e">
        <f>AND(évaluation!D4,"AAAAAGo3/wo=")</f>
        <v>#VALUE!</v>
      </c>
      <c r="L1" t="e">
        <f>AND(évaluation!E4,"AAAAAGo3/ws=")</f>
        <v>#VALUE!</v>
      </c>
      <c r="M1">
        <f>IF(évaluation!5:5,"AAAAAGo3/ww=",0)</f>
        <v>0</v>
      </c>
      <c r="N1" t="e">
        <f>AND(évaluation!#REF!,"AAAAAGo3/w0=")</f>
        <v>#REF!</v>
      </c>
      <c r="O1" t="e">
        <f>AND(évaluation!B5,"AAAAAGo3/w4=")</f>
        <v>#VALUE!</v>
      </c>
      <c r="P1" t="e">
        <f>AND(évaluation!C5,"AAAAAGo3/w8=")</f>
        <v>#VALUE!</v>
      </c>
      <c r="Q1" t="e">
        <f>AND(évaluation!D5,"AAAAAGo3/xA=")</f>
        <v>#VALUE!</v>
      </c>
      <c r="R1" t="e">
        <f>AND(évaluation!E5,"AAAAAGo3/xE=")</f>
        <v>#VALUE!</v>
      </c>
      <c r="S1" t="e">
        <f>IF(évaluation!#REF!,"AAAAAGo3/xI=",0)</f>
        <v>#REF!</v>
      </c>
      <c r="T1" t="e">
        <f>AND(évaluation!#REF!,"AAAAAGo3/xM=")</f>
        <v>#REF!</v>
      </c>
      <c r="U1" t="e">
        <f>AND(évaluation!#REF!,"AAAAAGo3/xQ=")</f>
        <v>#REF!</v>
      </c>
      <c r="V1" t="e">
        <f>AND(évaluation!#REF!,"AAAAAGo3/xU=")</f>
        <v>#REF!</v>
      </c>
      <c r="W1" t="e">
        <f>AND(évaluation!#REF!,"AAAAAGo3/xY=")</f>
        <v>#REF!</v>
      </c>
      <c r="X1" t="e">
        <f>AND(évaluation!#REF!,"AAAAAGo3/xc=")</f>
        <v>#REF!</v>
      </c>
      <c r="Y1" t="e">
        <f>IF(évaluation!#REF!,"AAAAAGo3/xg=",0)</f>
        <v>#REF!</v>
      </c>
      <c r="Z1" t="e">
        <f>AND(évaluation!A5,"AAAAAGo3/xk=")</f>
        <v>#VALUE!</v>
      </c>
      <c r="AA1" t="e">
        <f>AND(évaluation!#REF!,"AAAAAGo3/xo=")</f>
        <v>#REF!</v>
      </c>
      <c r="AB1" t="e">
        <f>AND(évaluation!#REF!,"AAAAAGo3/xs=")</f>
        <v>#REF!</v>
      </c>
      <c r="AC1" t="e">
        <f>AND(évaluation!#REF!,"AAAAAGo3/xw=")</f>
        <v>#REF!</v>
      </c>
      <c r="AD1" t="e">
        <f>AND(évaluation!#REF!,"AAAAAGo3/x0=")</f>
        <v>#REF!</v>
      </c>
      <c r="AE1" t="e">
        <f>IF(évaluation!#REF!,"AAAAAGo3/x4=",0)</f>
        <v>#REF!</v>
      </c>
      <c r="AF1" t="e">
        <f>AND(évaluation!#REF!,"AAAAAGo3/x8=")</f>
        <v>#REF!</v>
      </c>
      <c r="AG1" t="e">
        <f>AND(évaluation!#REF!,"AAAAAGo3/yA=")</f>
        <v>#REF!</v>
      </c>
      <c r="AH1" t="e">
        <f>AND(évaluation!#REF!,"AAAAAGo3/yE=")</f>
        <v>#REF!</v>
      </c>
      <c r="AI1" t="e">
        <f>AND(évaluation!#REF!,"AAAAAGo3/yI=")</f>
        <v>#REF!</v>
      </c>
      <c r="AJ1" t="e">
        <f>AND(évaluation!#REF!,"AAAAAGo3/yM=")</f>
        <v>#REF!</v>
      </c>
      <c r="AK1">
        <f>IF(évaluation!6:6,"AAAAAGo3/yQ=",0)</f>
        <v>0</v>
      </c>
      <c r="AL1" t="e">
        <f>AND(évaluation!A6,"AAAAAGo3/yU=")</f>
        <v>#VALUE!</v>
      </c>
      <c r="AM1" t="e">
        <f>AND(évaluation!#REF!,"AAAAAGo3/yY=")</f>
        <v>#REF!</v>
      </c>
      <c r="AN1" t="e">
        <f>AND(évaluation!C6,"AAAAAGo3/yc=")</f>
        <v>#VALUE!</v>
      </c>
      <c r="AO1" t="e">
        <f>AND(évaluation!D6,"AAAAAGo3/yg=")</f>
        <v>#VALUE!</v>
      </c>
      <c r="AP1" t="e">
        <f>AND(évaluation!E6,"AAAAAGo3/yk=")</f>
        <v>#VALUE!</v>
      </c>
      <c r="AQ1" t="e">
        <f>IF(évaluation!#REF!,"AAAAAGo3/yo=",0)</f>
        <v>#REF!</v>
      </c>
      <c r="AR1" t="e">
        <f>AND(évaluation!#REF!,"AAAAAGo3/ys=")</f>
        <v>#REF!</v>
      </c>
      <c r="AS1" t="e">
        <f>AND(évaluation!#REF!,"AAAAAGo3/yw=")</f>
        <v>#REF!</v>
      </c>
      <c r="AT1" t="e">
        <f>AND(évaluation!#REF!,"AAAAAGo3/y0=")</f>
        <v>#REF!</v>
      </c>
      <c r="AU1" t="e">
        <f>AND(évaluation!#REF!,"AAAAAGo3/y4=")</f>
        <v>#REF!</v>
      </c>
      <c r="AV1" t="e">
        <f>AND(évaluation!#REF!,"AAAAAGo3/y8=")</f>
        <v>#REF!</v>
      </c>
      <c r="AW1" t="e">
        <f>IF(évaluation!#REF!,"AAAAAGo3/zA=",0)</f>
        <v>#REF!</v>
      </c>
      <c r="AX1" t="e">
        <f>AND(évaluation!#REF!,"AAAAAGo3/zE=")</f>
        <v>#REF!</v>
      </c>
      <c r="AY1" t="e">
        <f>AND(évaluation!#REF!,"AAAAAGo3/zI=")</f>
        <v>#REF!</v>
      </c>
      <c r="AZ1" t="e">
        <f>AND(évaluation!#REF!,"AAAAAGo3/zM=")</f>
        <v>#REF!</v>
      </c>
      <c r="BA1" t="e">
        <f>AND(évaluation!#REF!,"AAAAAGo3/zQ=")</f>
        <v>#REF!</v>
      </c>
      <c r="BB1" t="e">
        <f>AND(évaluation!#REF!,"AAAAAGo3/zU=")</f>
        <v>#REF!</v>
      </c>
      <c r="BC1" t="e">
        <f>IF(évaluation!#REF!,"AAAAAGo3/zY=",0)</f>
        <v>#REF!</v>
      </c>
      <c r="BD1" t="e">
        <f>AND(évaluation!#REF!,"AAAAAGo3/zc=")</f>
        <v>#REF!</v>
      </c>
      <c r="BE1" t="e">
        <f>AND(évaluation!#REF!,"AAAAAGo3/zg=")</f>
        <v>#REF!</v>
      </c>
      <c r="BF1" t="e">
        <f>AND(évaluation!#REF!,"AAAAAGo3/zk=")</f>
        <v>#REF!</v>
      </c>
      <c r="BG1" t="e">
        <f>AND(évaluation!#REF!,"AAAAAGo3/zo=")</f>
        <v>#REF!</v>
      </c>
      <c r="BH1" t="e">
        <f>AND(évaluation!#REF!,"AAAAAGo3/zs=")</f>
        <v>#REF!</v>
      </c>
      <c r="BI1" t="e">
        <f>IF(évaluation!#REF!,"AAAAAGo3/zw=",0)</f>
        <v>#REF!</v>
      </c>
      <c r="BJ1" t="e">
        <f>AND(évaluation!A8,"AAAAAGo3/z0=")</f>
        <v>#VALUE!</v>
      </c>
      <c r="BK1" t="e">
        <f>AND(évaluation!#REF!,"AAAAAGo3/z4=")</f>
        <v>#REF!</v>
      </c>
      <c r="BL1" t="e">
        <f>AND(évaluation!#REF!,"AAAAAGo3/z8=")</f>
        <v>#REF!</v>
      </c>
      <c r="BM1" t="e">
        <f>AND(évaluation!#REF!,"AAAAAGo3/0A=")</f>
        <v>#REF!</v>
      </c>
      <c r="BN1" t="e">
        <f>AND(évaluation!#REF!,"AAAAAGo3/0E=")</f>
        <v>#REF!</v>
      </c>
      <c r="BO1" t="e">
        <f>IF(évaluation!#REF!,"AAAAAGo3/0I=",0)</f>
        <v>#REF!</v>
      </c>
      <c r="BP1" t="e">
        <f>AND(évaluation!#REF!,"AAAAAGo3/0M=")</f>
        <v>#REF!</v>
      </c>
      <c r="BQ1" t="e">
        <f>AND(évaluation!#REF!,"AAAAAGo3/0Q=")</f>
        <v>#REF!</v>
      </c>
      <c r="BR1" t="e">
        <f>AND(évaluation!#REF!,"AAAAAGo3/0U=")</f>
        <v>#REF!</v>
      </c>
      <c r="BS1" t="e">
        <f>AND(évaluation!#REF!,"AAAAAGo3/0Y=")</f>
        <v>#REF!</v>
      </c>
      <c r="BT1" t="e">
        <f>AND(évaluation!#REF!,"AAAAAGo3/0c=")</f>
        <v>#REF!</v>
      </c>
      <c r="BU1">
        <f>IF(évaluation!7:7,"AAAAAGo3/0g=",0)</f>
        <v>0</v>
      </c>
      <c r="BV1" t="e">
        <f>AND(évaluation!#REF!,"AAAAAGo3/0k=")</f>
        <v>#REF!</v>
      </c>
      <c r="BW1" t="e">
        <f>AND(évaluation!B7,"AAAAAGo3/0o=")</f>
        <v>#VALUE!</v>
      </c>
      <c r="BX1" t="e">
        <f>AND(évaluation!C7,"AAAAAGo3/0s=")</f>
        <v>#VALUE!</v>
      </c>
      <c r="BY1" t="e">
        <f>AND(évaluation!D7,"AAAAAGo3/0w=")</f>
        <v>#VALUE!</v>
      </c>
      <c r="BZ1" t="e">
        <f>AND(évaluation!E7,"AAAAAGo3/00=")</f>
        <v>#VALUE!</v>
      </c>
      <c r="CA1" t="e">
        <f>IF(évaluation!#REF!,"AAAAAGo3/04=",0)</f>
        <v>#REF!</v>
      </c>
      <c r="CB1" t="e">
        <f>AND(évaluation!#REF!,"AAAAAGo3/08=")</f>
        <v>#REF!</v>
      </c>
      <c r="CC1" t="e">
        <f>AND(évaluation!#REF!,"AAAAAGo3/1A=")</f>
        <v>#REF!</v>
      </c>
      <c r="CD1" t="e">
        <f>AND(évaluation!#REF!,"AAAAAGo3/1E=")</f>
        <v>#REF!</v>
      </c>
      <c r="CE1" t="e">
        <f>AND(évaluation!#REF!,"AAAAAGo3/1I=")</f>
        <v>#REF!</v>
      </c>
      <c r="CF1" t="e">
        <f>AND(évaluation!#REF!,"AAAAAGo3/1M=")</f>
        <v>#REF!</v>
      </c>
      <c r="CG1" t="e">
        <f>IF(évaluation!#REF!,"AAAAAGo3/1Q=",0)</f>
        <v>#REF!</v>
      </c>
      <c r="CH1" t="e">
        <f>AND(évaluation!#REF!,"AAAAAGo3/1U=")</f>
        <v>#REF!</v>
      </c>
      <c r="CI1" t="e">
        <f>AND(évaluation!#REF!,"AAAAAGo3/1Y=")</f>
        <v>#REF!</v>
      </c>
      <c r="CJ1" t="e">
        <f>AND(évaluation!#REF!,"AAAAAGo3/1c=")</f>
        <v>#REF!</v>
      </c>
      <c r="CK1" t="e">
        <f>AND(évaluation!#REF!,"AAAAAGo3/1g=")</f>
        <v>#REF!</v>
      </c>
      <c r="CL1" t="e">
        <f>AND(évaluation!#REF!,"AAAAAGo3/1k=")</f>
        <v>#REF!</v>
      </c>
      <c r="CM1" t="e">
        <f>IF(évaluation!#REF!,"AAAAAGo3/1o=",0)</f>
        <v>#REF!</v>
      </c>
      <c r="CN1" t="e">
        <f>AND(évaluation!#REF!,"AAAAAGo3/1s=")</f>
        <v>#REF!</v>
      </c>
      <c r="CO1" t="e">
        <f>AND(évaluation!#REF!,"AAAAAGo3/1w=")</f>
        <v>#REF!</v>
      </c>
      <c r="CP1" t="e">
        <f>AND(évaluation!#REF!,"AAAAAGo3/10=")</f>
        <v>#REF!</v>
      </c>
      <c r="CQ1" t="e">
        <f>AND(évaluation!#REF!,"AAAAAGo3/14=")</f>
        <v>#REF!</v>
      </c>
      <c r="CR1" t="e">
        <f>AND(évaluation!#REF!,"AAAAAGo3/18=")</f>
        <v>#REF!</v>
      </c>
      <c r="CS1" t="e">
        <f>IF(évaluation!#REF!,"AAAAAGo3/2A=",0)</f>
        <v>#REF!</v>
      </c>
      <c r="CT1" t="e">
        <f>AND(évaluation!#REF!,"AAAAAGo3/2E=")</f>
        <v>#REF!</v>
      </c>
      <c r="CU1" t="e">
        <f>AND(évaluation!#REF!,"AAAAAGo3/2I=")</f>
        <v>#REF!</v>
      </c>
      <c r="CV1" t="e">
        <f>AND(évaluation!#REF!,"AAAAAGo3/2M=")</f>
        <v>#REF!</v>
      </c>
      <c r="CW1" t="e">
        <f>AND(évaluation!#REF!,"AAAAAGo3/2Q=")</f>
        <v>#REF!</v>
      </c>
      <c r="CX1" t="e">
        <f>AND(évaluation!#REF!,"AAAAAGo3/2U=")</f>
        <v>#REF!</v>
      </c>
      <c r="CY1" t="e">
        <f>IF(évaluation!#REF!,"AAAAAGo3/2Y=",0)</f>
        <v>#REF!</v>
      </c>
      <c r="CZ1" t="e">
        <f>AND(évaluation!#REF!,"AAAAAGo3/2c=")</f>
        <v>#REF!</v>
      </c>
      <c r="DA1" t="e">
        <f>AND(évaluation!#REF!,"AAAAAGo3/2g=")</f>
        <v>#REF!</v>
      </c>
      <c r="DB1" t="e">
        <f>AND(évaluation!#REF!,"AAAAAGo3/2k=")</f>
        <v>#REF!</v>
      </c>
      <c r="DC1" t="e">
        <f>AND(évaluation!#REF!,"AAAAAGo3/2o=")</f>
        <v>#REF!</v>
      </c>
      <c r="DD1" t="e">
        <f>AND(évaluation!#REF!,"AAAAAGo3/2s=")</f>
        <v>#REF!</v>
      </c>
      <c r="DE1" t="e">
        <f>IF(évaluation!#REF!,"AAAAAGo3/2w=",0)</f>
        <v>#REF!</v>
      </c>
      <c r="DF1" t="e">
        <f>AND(évaluation!#REF!,"AAAAAGo3/20=")</f>
        <v>#REF!</v>
      </c>
      <c r="DG1" t="e">
        <f>AND(évaluation!#REF!,"AAAAAGo3/24=")</f>
        <v>#REF!</v>
      </c>
      <c r="DH1" t="e">
        <f>AND(évaluation!#REF!,"AAAAAGo3/28=")</f>
        <v>#REF!</v>
      </c>
      <c r="DI1" t="e">
        <f>AND(évaluation!#REF!,"AAAAAGo3/3A=")</f>
        <v>#REF!</v>
      </c>
      <c r="DJ1" t="e">
        <f>AND(évaluation!#REF!,"AAAAAGo3/3E=")</f>
        <v>#REF!</v>
      </c>
      <c r="DK1">
        <f>IF(évaluation!8:8,"AAAAAGo3/3I=",0)</f>
        <v>0</v>
      </c>
      <c r="DL1" t="e">
        <f>AND(évaluation!#REF!,"AAAAAGo3/3M=")</f>
        <v>#REF!</v>
      </c>
      <c r="DM1" t="e">
        <f>AND(évaluation!B8,"AAAAAGo3/3Q=")</f>
        <v>#VALUE!</v>
      </c>
      <c r="DN1" t="e">
        <f>AND(évaluation!C8,"AAAAAGo3/3U=")</f>
        <v>#VALUE!</v>
      </c>
      <c r="DO1" t="e">
        <f>AND(évaluation!D8,"AAAAAGo3/3Y=")</f>
        <v>#VALUE!</v>
      </c>
      <c r="DP1" t="e">
        <f>AND(évaluation!E8,"AAAAAGo3/3c=")</f>
        <v>#VALUE!</v>
      </c>
      <c r="DQ1">
        <f>IF(évaluation!9:9,"AAAAAGo3/3g=",0)</f>
        <v>0</v>
      </c>
      <c r="DR1" t="e">
        <f>AND(évaluation!A9,"AAAAAGo3/3k=")</f>
        <v>#VALUE!</v>
      </c>
      <c r="DS1" t="e">
        <f>AND(évaluation!B9,"AAAAAGo3/3o=")</f>
        <v>#VALUE!</v>
      </c>
      <c r="DT1" t="e">
        <f>AND(évaluation!C9,"AAAAAGo3/3s=")</f>
        <v>#VALUE!</v>
      </c>
      <c r="DU1" t="e">
        <f>AND(évaluation!D9,"AAAAAGo3/3w=")</f>
        <v>#VALUE!</v>
      </c>
      <c r="DV1" t="e">
        <f>AND(évaluation!E9,"AAAAAGo3/30=")</f>
        <v>#VALUE!</v>
      </c>
      <c r="DW1">
        <f>IF(évaluation!10:10,"AAAAAGo3/34=",0)</f>
        <v>0</v>
      </c>
      <c r="DX1" t="e">
        <f>AND(évaluation!A10,"AAAAAGo3/38=")</f>
        <v>#VALUE!</v>
      </c>
      <c r="DY1" t="e">
        <f>AND(évaluation!B10,"AAAAAGo3/4A=")</f>
        <v>#VALUE!</v>
      </c>
      <c r="DZ1" t="e">
        <f>AND(évaluation!C10,"AAAAAGo3/4E=")</f>
        <v>#VALUE!</v>
      </c>
      <c r="EA1" t="e">
        <f>AND(évaluation!D10,"AAAAAGo3/4I=")</f>
        <v>#VALUE!</v>
      </c>
      <c r="EB1" t="e">
        <f>AND(évaluation!E10,"AAAAAGo3/4M=")</f>
        <v>#VALUE!</v>
      </c>
      <c r="EC1">
        <f>IF(évaluation!11:11,"AAAAAGo3/4Q=",0)</f>
        <v>0</v>
      </c>
      <c r="ED1" t="e">
        <f>AND(évaluation!A11,"AAAAAGo3/4U=")</f>
        <v>#VALUE!</v>
      </c>
      <c r="EE1" t="e">
        <f>AND(évaluation!B11,"AAAAAGo3/4Y=")</f>
        <v>#VALUE!</v>
      </c>
      <c r="EF1" t="e">
        <f>AND(évaluation!C11,"AAAAAGo3/4c=")</f>
        <v>#VALUE!</v>
      </c>
      <c r="EG1" t="e">
        <f>AND(évaluation!D11,"AAAAAGo3/4g=")</f>
        <v>#VALUE!</v>
      </c>
      <c r="EH1" t="e">
        <f>AND(évaluation!E11,"AAAAAGo3/4k=")</f>
        <v>#VALUE!</v>
      </c>
      <c r="EI1">
        <f>IF(évaluation!12:12,"AAAAAGo3/4o=",0)</f>
        <v>0</v>
      </c>
      <c r="EJ1" t="e">
        <f>AND(évaluation!A12,"AAAAAGo3/4s=")</f>
        <v>#VALUE!</v>
      </c>
      <c r="EK1" t="e">
        <f>AND(évaluation!B12,"AAAAAGo3/4w=")</f>
        <v>#VALUE!</v>
      </c>
      <c r="EL1" t="e">
        <f>AND(évaluation!C12,"AAAAAGo3/40=")</f>
        <v>#VALUE!</v>
      </c>
      <c r="EM1" t="e">
        <f>AND(évaluation!D12,"AAAAAGo3/44=")</f>
        <v>#VALUE!</v>
      </c>
      <c r="EN1" t="e">
        <f>AND(évaluation!E12,"AAAAAGo3/48=")</f>
        <v>#VALUE!</v>
      </c>
      <c r="EO1">
        <f>IF(évaluation!13:13,"AAAAAGo3/5A=",0)</f>
        <v>0</v>
      </c>
      <c r="EP1">
        <f>IF(évaluation!14:14,"AAAAAGo3/5E=",0)</f>
        <v>0</v>
      </c>
      <c r="EQ1">
        <f>IF(évaluation!15:15,"AAAAAGo3/5I=",0)</f>
        <v>0</v>
      </c>
      <c r="ER1">
        <f>IF(évaluation!16:16,"AAAAAGo3/5M=",0)</f>
        <v>0</v>
      </c>
      <c r="ES1">
        <f>IF(évaluation!17:17,"AAAAAGo3/5Q=",0)</f>
        <v>0</v>
      </c>
      <c r="ET1">
        <f>IF(évaluation!18:18,"AAAAAGo3/5U=",0)</f>
        <v>0</v>
      </c>
      <c r="EU1">
        <f>IF(évaluation!19:19,"AAAAAGo3/5Y=",0)</f>
        <v>0</v>
      </c>
      <c r="EV1">
        <f>IF(évaluation!20:20,"AAAAAGo3/5c=",0)</f>
        <v>0</v>
      </c>
      <c r="EW1">
        <f>IF(évaluation!21:21,"AAAAAGo3/5g=",0)</f>
        <v>0</v>
      </c>
      <c r="EX1">
        <f>IF(évaluation!22:22,"AAAAAGo3/5k=",0)</f>
        <v>0</v>
      </c>
      <c r="EY1">
        <f>IF(évaluation!A:A,"AAAAAGo3/5o=",0)</f>
        <v>0</v>
      </c>
      <c r="EZ1">
        <f>IF(évaluation!B:B,"AAAAAGo3/5s=",0)</f>
        <v>0</v>
      </c>
      <c r="FA1">
        <f>IF(évaluation!C:C,"AAAAAGo3/5w=",0)</f>
        <v>0</v>
      </c>
      <c r="FB1">
        <f>IF(évaluation!D:D,"AAAAAGo3/50=",0)</f>
        <v>0</v>
      </c>
      <c r="FC1">
        <f>IF(évaluation!E:E,"AAAAAGo3/54=",0)</f>
        <v>0</v>
      </c>
      <c r="FD1" t="s">
        <v>6</v>
      </c>
    </row>
    <row r="2" spans="1:160" x14ac:dyDescent="0.2">
      <c r="A2" t="e">
        <f>AND(évaluation!A13,"AAAAAG9a/AA=")</f>
        <v>#VALUE!</v>
      </c>
      <c r="B2" t="e">
        <f>AND(évaluation!B13,"AAAAAG9a/AE=")</f>
        <v>#VALUE!</v>
      </c>
      <c r="C2" t="e">
        <f>AND(évaluation!C13,"AAAAAG9a/AI=")</f>
        <v>#VALUE!</v>
      </c>
      <c r="D2" t="e">
        <f>AND(évaluation!D13,"AAAAAG9a/AM=")</f>
        <v>#VALUE!</v>
      </c>
      <c r="E2" t="e">
        <f>AND(évaluation!E13,"AAAAAG9a/AQ=")</f>
        <v>#VALUE!</v>
      </c>
      <c r="F2" t="e">
        <f>AND(évaluation!A14,"AAAAAG9a/AU=")</f>
        <v>#VALUE!</v>
      </c>
      <c r="G2" t="e">
        <f>AND(évaluation!B14,"AAAAAG9a/AY=")</f>
        <v>#VALUE!</v>
      </c>
      <c r="H2" t="e">
        <f>AND(évaluation!C14,"AAAAAG9a/Ac=")</f>
        <v>#VALUE!</v>
      </c>
      <c r="I2" t="e">
        <f>AND(évaluation!D14,"AAAAAG9a/Ag=")</f>
        <v>#VALUE!</v>
      </c>
      <c r="J2" t="e">
        <f>AND(évaluation!E14,"AAAAAG9a/Ak=")</f>
        <v>#VALUE!</v>
      </c>
    </row>
    <row r="3" spans="1:160" x14ac:dyDescent="0.2">
      <c r="A3" t="e">
        <f>AND(évaluation!B3,"AAAAAHLr7wA=")</f>
        <v>#VALUE!</v>
      </c>
    </row>
    <row r="4" spans="1:160" x14ac:dyDescent="0.2">
      <c r="A4" t="e">
        <f>AND(évaluation!B6,"AAAAAA/e7gA=")</f>
        <v>#VALUE!</v>
      </c>
      <c r="B4" t="e">
        <f>IF(salariés!1:1,"AAAAAA/e7gE=",0)</f>
        <v>#VALUE!</v>
      </c>
      <c r="C4" t="e">
        <f>AND(salariés!#REF!,"AAAAAA/e7gI=")</f>
        <v>#REF!</v>
      </c>
      <c r="D4" t="e">
        <f>IF(salariés!#REF!,"AAAAAA/e7gM=",0)</f>
        <v>#REF!</v>
      </c>
    </row>
    <row r="5" spans="1:160" x14ac:dyDescent="0.2">
      <c r="A5" t="e">
        <f>IF(évaluation!#REF!,"AAAAAH///wA=",0)</f>
        <v>#REF!</v>
      </c>
      <c r="B5" t="e">
        <f>AND(évaluation!#REF!,"AAAAAH///wE=")</f>
        <v>#REF!</v>
      </c>
      <c r="C5" t="e">
        <f>AND(évaluation!#REF!,"AAAAAH///wI=")</f>
        <v>#REF!</v>
      </c>
      <c r="D5" t="e">
        <f>AND(évaluation!#REF!,"AAAAAH///wM=")</f>
        <v>#REF!</v>
      </c>
      <c r="E5" t="e">
        <f>AND(évaluation!#REF!,"AAAAAH///wQ=")</f>
        <v>#REF!</v>
      </c>
      <c r="F5" t="e">
        <f>AND(évaluation!#REF!,"AAAAAH///wU=")</f>
        <v>#REF!</v>
      </c>
    </row>
    <row r="6" spans="1:160" x14ac:dyDescent="0.2">
      <c r="A6" t="e">
        <f>IF(évaluation!2:2,"AAAAAH/v2gA=",0)</f>
        <v>#VALUE!</v>
      </c>
      <c r="B6" t="e">
        <f>AND(évaluation!#REF!,"AAAAAH/v2gE=")</f>
        <v>#REF!</v>
      </c>
      <c r="C6" t="e">
        <f>AND(évaluation!B2,"AAAAAH/v2gI=")</f>
        <v>#VALUE!</v>
      </c>
      <c r="D6" t="e">
        <f>AND(évaluation!C2,"AAAAAH/v2gM=")</f>
        <v>#VALUE!</v>
      </c>
      <c r="E6" t="e">
        <f>AND(évaluation!D2,"AAAAAH/v2gQ=")</f>
        <v>#VALUE!</v>
      </c>
      <c r="F6" t="e">
        <f>AND(évaluation!E2,"AAAAAH/v2gU=")</f>
        <v>#VALUE!</v>
      </c>
    </row>
    <row r="7" spans="1:160" x14ac:dyDescent="0.2">
      <c r="A7" t="e">
        <f>AND(salariés!A1,"AAAAAH++fgA=")</f>
        <v>#VALUE!</v>
      </c>
      <c r="B7" t="e">
        <f>AND(salariés!B1,"AAAAAH++fgE=")</f>
        <v>#VALUE!</v>
      </c>
      <c r="C7" t="e">
        <f>AND(salariés!C1,"AAAAAH++fgI=")</f>
        <v>#VALUE!</v>
      </c>
      <c r="D7" t="e">
        <f>AND(salariés!D1,"AAAAAH++fgM=")</f>
        <v>#VALUE!</v>
      </c>
      <c r="E7" t="e">
        <f>AND(salariés!E1,"AAAAAH++fgQ=")</f>
        <v>#VALUE!</v>
      </c>
      <c r="F7" t="e">
        <f>AND(salariés!F1,"AAAAAH++fgU=")</f>
        <v>#VALUE!</v>
      </c>
      <c r="G7">
        <f>IF(salariés!2:2,"AAAAAH++fgY=",0)</f>
        <v>0</v>
      </c>
      <c r="H7" t="e">
        <f>AND(salariés!#REF!,"AAAAAH++fgc=")</f>
        <v>#REF!</v>
      </c>
      <c r="I7" t="e">
        <f>AND(salariés!A2,"AAAAAH++fgg=")</f>
        <v>#VALUE!</v>
      </c>
      <c r="J7" t="e">
        <f>AND(salariés!B2,"AAAAAH++fgk=")</f>
        <v>#VALUE!</v>
      </c>
      <c r="K7" t="e">
        <f>AND(salariés!C2,"AAAAAH++fgo=")</f>
        <v>#VALUE!</v>
      </c>
      <c r="L7" t="e">
        <f>AND(salariés!D2,"AAAAAH++fgs=")</f>
        <v>#VALUE!</v>
      </c>
      <c r="M7" t="e">
        <f>AND(salariés!E2,"AAAAAH++fgw=")</f>
        <v>#VALUE!</v>
      </c>
      <c r="N7" t="e">
        <f>AND(salariés!F2,"AAAAAH++fg0=")</f>
        <v>#VALUE!</v>
      </c>
      <c r="O7">
        <f>IF(salariés!3:3,"AAAAAH++fg4=",0)</f>
        <v>0</v>
      </c>
      <c r="P7" t="e">
        <f>AND(salariés!#REF!,"AAAAAH++fg8=")</f>
        <v>#REF!</v>
      </c>
      <c r="Q7" t="e">
        <f>AND(salariés!A3,"AAAAAH++fhA=")</f>
        <v>#VALUE!</v>
      </c>
      <c r="R7" t="e">
        <f>AND(salariés!B3,"AAAAAH++fhE=")</f>
        <v>#VALUE!</v>
      </c>
      <c r="S7" t="e">
        <f>AND(salariés!C3,"AAAAAH++fhI=")</f>
        <v>#VALUE!</v>
      </c>
      <c r="T7" t="e">
        <f>AND(salariés!D3,"AAAAAH++fhM=")</f>
        <v>#VALUE!</v>
      </c>
      <c r="U7" t="e">
        <f>AND(salariés!E3,"AAAAAH++fhQ=")</f>
        <v>#VALUE!</v>
      </c>
      <c r="V7" t="e">
        <f>AND(salariés!F3,"AAAAAH++fhU=")</f>
        <v>#VALUE!</v>
      </c>
      <c r="W7">
        <f>IF(salariés!4:4,"AAAAAH++fhY=",0)</f>
        <v>0</v>
      </c>
      <c r="X7" t="e">
        <f>AND(salariés!#REF!,"AAAAAH++fhc=")</f>
        <v>#REF!</v>
      </c>
      <c r="Y7" t="e">
        <f>AND(salariés!A4,"AAAAAH++fhg=")</f>
        <v>#VALUE!</v>
      </c>
      <c r="Z7" t="e">
        <f>AND(salariés!B4,"AAAAAH++fhk=")</f>
        <v>#VALUE!</v>
      </c>
      <c r="AA7" t="e">
        <f>AND(salariés!C4,"AAAAAH++fho=")</f>
        <v>#VALUE!</v>
      </c>
      <c r="AB7" t="e">
        <f>AND(salariés!D4,"AAAAAH++fhs=")</f>
        <v>#VALUE!</v>
      </c>
      <c r="AC7" t="e">
        <f>AND(salariés!E4,"AAAAAH++fhw=")</f>
        <v>#VALUE!</v>
      </c>
      <c r="AD7" t="e">
        <f>AND(salariés!F4,"AAAAAH++fh0=")</f>
        <v>#VALUE!</v>
      </c>
      <c r="AE7">
        <f>IF(salariés!5:5,"AAAAAH++fh4=",0)</f>
        <v>0</v>
      </c>
      <c r="AF7" t="e">
        <f>AND(salariés!#REF!,"AAAAAH++fh8=")</f>
        <v>#REF!</v>
      </c>
      <c r="AG7" t="e">
        <f>AND(salariés!A5,"AAAAAH++fiA=")</f>
        <v>#VALUE!</v>
      </c>
      <c r="AH7" t="e">
        <f>AND(salariés!B5,"AAAAAH++fiE=")</f>
        <v>#VALUE!</v>
      </c>
      <c r="AI7" t="e">
        <f>AND(salariés!C5,"AAAAAH++fiI=")</f>
        <v>#VALUE!</v>
      </c>
      <c r="AJ7" t="e">
        <f>AND(salariés!D5,"AAAAAH++fiM=")</f>
        <v>#VALUE!</v>
      </c>
      <c r="AK7" t="e">
        <f>AND(salariés!E5,"AAAAAH++fiQ=")</f>
        <v>#VALUE!</v>
      </c>
      <c r="AL7" t="e">
        <f>AND(salariés!F5,"AAAAAH++fiU=")</f>
        <v>#VALUE!</v>
      </c>
      <c r="AM7">
        <f>IF(salariés!6:6,"AAAAAH++fiY=",0)</f>
        <v>0</v>
      </c>
      <c r="AN7" t="e">
        <f>AND(salariés!#REF!,"AAAAAH++fic=")</f>
        <v>#REF!</v>
      </c>
      <c r="AO7" t="e">
        <f>AND(salariés!A6,"AAAAAH++fig=")</f>
        <v>#VALUE!</v>
      </c>
      <c r="AP7" t="e">
        <f>AND(salariés!B6,"AAAAAH++fik=")</f>
        <v>#VALUE!</v>
      </c>
      <c r="AQ7" t="e">
        <f>AND(salariés!C6,"AAAAAH++fio=")</f>
        <v>#VALUE!</v>
      </c>
      <c r="AR7" t="e">
        <f>AND(salariés!D6,"AAAAAH++fis=")</f>
        <v>#VALUE!</v>
      </c>
      <c r="AS7" t="e">
        <f>AND(salariés!E6,"AAAAAH++fiw=")</f>
        <v>#VALUE!</v>
      </c>
      <c r="AT7" t="e">
        <f>AND(salariés!F6,"AAAAAH++fi0=")</f>
        <v>#VALUE!</v>
      </c>
      <c r="AU7">
        <f>IF(salariés!7:7,"AAAAAH++fi4=",0)</f>
        <v>0</v>
      </c>
      <c r="AV7" t="e">
        <f>AND(salariés!#REF!,"AAAAAH++fi8=")</f>
        <v>#REF!</v>
      </c>
      <c r="AW7" t="e">
        <f>AND(salariés!A7,"AAAAAH++fjA=")</f>
        <v>#VALUE!</v>
      </c>
      <c r="AX7" t="e">
        <f>AND(salariés!B7,"AAAAAH++fjE=")</f>
        <v>#VALUE!</v>
      </c>
      <c r="AY7" t="e">
        <f>AND(salariés!C7,"AAAAAH++fjI=")</f>
        <v>#VALUE!</v>
      </c>
      <c r="AZ7" t="e">
        <f>AND(salariés!D7,"AAAAAH++fjM=")</f>
        <v>#VALUE!</v>
      </c>
      <c r="BA7" t="e">
        <f>AND(salariés!E7,"AAAAAH++fjQ=")</f>
        <v>#VALUE!</v>
      </c>
      <c r="BB7" t="e">
        <f>AND(salariés!F7,"AAAAAH++fjU=")</f>
        <v>#VALUE!</v>
      </c>
      <c r="BC7" t="e">
        <f>IF(salariés!A:A,"AAAAAH++fjY=",0)</f>
        <v>#VALUE!</v>
      </c>
      <c r="BD7" t="e">
        <f>IF(salariés!B:B,"AAAAAH++fjc=",0)</f>
        <v>#VALUE!</v>
      </c>
      <c r="BE7" t="e">
        <f>IF(salariés!C:C,"AAAAAH++fjg=",0)</f>
        <v>#VALUE!</v>
      </c>
      <c r="BF7" t="e">
        <f>IF(salariés!D:D,"AAAAAH++fjk=",0)</f>
        <v>#VALUE!</v>
      </c>
      <c r="BG7" t="str">
        <f>IF(salariés!E:E,"AAAAAH++fjo=",0)</f>
        <v>AAAAAH++fjo=</v>
      </c>
      <c r="BH7" t="e">
        <f>IF(salariés!F:F,"AAAAAH++fjs=",0)</f>
        <v>#VALUE!</v>
      </c>
      <c r="BI7" t="e">
        <f>IF("N",salaries,"AAAAAH++fjw=")</f>
        <v>#VALUE!</v>
      </c>
    </row>
    <row r="8" spans="1:160" x14ac:dyDescent="0.2">
      <c r="A8">
        <f>IF(évaluation!1:1,"AAAAAGr/+gA=",0)</f>
        <v>0</v>
      </c>
      <c r="B8" t="e">
        <f>AND(évaluation!A1,"AAAAAGr/+gE=")</f>
        <v>#VALUE!</v>
      </c>
      <c r="C8" t="e">
        <f>AND(évaluation!B1,"AAAAAGr/+gI=")</f>
        <v>#VALUE!</v>
      </c>
      <c r="D8" t="e">
        <f>AND(évaluation!C1,"AAAAAGr/+gM=")</f>
        <v>#VALUE!</v>
      </c>
      <c r="E8" t="e">
        <f>AND(évaluation!D1,"AAAAAGr/+gQ=")</f>
        <v>#VALUE!</v>
      </c>
      <c r="F8" t="e">
        <f>AND(évaluation!E1,"AAAAAGr/+gU=")</f>
        <v>#VALUE!</v>
      </c>
      <c r="G8" t="e">
        <f>IF("N",numeros,"AAAAAGr/+gY=")</f>
        <v>#VALUE!</v>
      </c>
    </row>
    <row r="9" spans="1:160" x14ac:dyDescent="0.2">
      <c r="A9" t="e">
        <f>AND(évaluation!A3,"AAAAAHD3PwA=")</f>
        <v>#VALUE!</v>
      </c>
    </row>
    <row r="10" spans="1:160" x14ac:dyDescent="0.2">
      <c r="A10" t="e">
        <f>IF("N",noms,"AAAAAHn7uwA=")</f>
        <v>#VALUE!</v>
      </c>
    </row>
  </sheetData>
  <pageMargins left="0.7" right="0.7" top="0.75" bottom="0.75" header="0.3" footer="0.3"/>
  <customProperties>
    <customPr name="DVSECTION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/>
  <dimension ref="A1:F7"/>
  <sheetViews>
    <sheetView workbookViewId="0">
      <selection activeCell="D18" sqref="D18"/>
    </sheetView>
  </sheetViews>
  <sheetFormatPr baseColWidth="10" defaultRowHeight="16" x14ac:dyDescent="0.2"/>
  <cols>
    <col min="1" max="1" width="14.6640625" style="3" customWidth="1"/>
    <col min="2" max="2" width="10.1640625" style="3" customWidth="1"/>
    <col min="3" max="3" width="15.5" style="3" customWidth="1"/>
    <col min="4" max="4" width="26.6640625" style="3" customWidth="1"/>
    <col min="5" max="5" width="10.83203125" style="3"/>
    <col min="6" max="6" width="15.6640625" style="3" customWidth="1"/>
    <col min="7" max="16384" width="10.83203125" style="3"/>
  </cols>
  <sheetData>
    <row r="1" spans="1:6" x14ac:dyDescent="0.2">
      <c r="A1" s="6" t="s">
        <v>33</v>
      </c>
      <c r="B1" s="6" t="s">
        <v>34</v>
      </c>
      <c r="C1" s="6" t="s">
        <v>35</v>
      </c>
      <c r="D1" s="6" t="s">
        <v>36</v>
      </c>
      <c r="E1" s="6" t="s">
        <v>37</v>
      </c>
      <c r="F1" s="6" t="s">
        <v>38</v>
      </c>
    </row>
    <row r="2" spans="1:6" x14ac:dyDescent="0.2">
      <c r="A2" s="15" t="s">
        <v>9</v>
      </c>
      <c r="B2" s="15" t="s">
        <v>10</v>
      </c>
      <c r="C2" s="15" t="s">
        <v>39</v>
      </c>
      <c r="D2" s="15" t="s">
        <v>11</v>
      </c>
      <c r="E2" s="16">
        <v>29560</v>
      </c>
      <c r="F2" s="15" t="s">
        <v>12</v>
      </c>
    </row>
    <row r="3" spans="1:6" x14ac:dyDescent="0.2">
      <c r="A3" s="15" t="s">
        <v>13</v>
      </c>
      <c r="B3" s="15" t="s">
        <v>14</v>
      </c>
      <c r="C3" s="15" t="s">
        <v>40</v>
      </c>
      <c r="D3" s="15" t="s">
        <v>15</v>
      </c>
      <c r="E3" s="16">
        <v>29470</v>
      </c>
      <c r="F3" s="15" t="s">
        <v>16</v>
      </c>
    </row>
    <row r="4" spans="1:6" x14ac:dyDescent="0.2">
      <c r="A4" s="15" t="s">
        <v>17</v>
      </c>
      <c r="B4" s="15" t="s">
        <v>18</v>
      </c>
      <c r="C4" s="15" t="s">
        <v>41</v>
      </c>
      <c r="D4" s="15" t="s">
        <v>19</v>
      </c>
      <c r="E4" s="16">
        <v>29160</v>
      </c>
      <c r="F4" s="15" t="s">
        <v>20</v>
      </c>
    </row>
    <row r="5" spans="1:6" x14ac:dyDescent="0.2">
      <c r="A5" s="15" t="s">
        <v>21</v>
      </c>
      <c r="B5" s="15" t="s">
        <v>22</v>
      </c>
      <c r="C5" s="15" t="s">
        <v>42</v>
      </c>
      <c r="D5" s="15" t="s">
        <v>23</v>
      </c>
      <c r="E5" s="16">
        <v>29560</v>
      </c>
      <c r="F5" s="15" t="s">
        <v>24</v>
      </c>
    </row>
    <row r="6" spans="1:6" x14ac:dyDescent="0.2">
      <c r="A6" s="15" t="s">
        <v>25</v>
      </c>
      <c r="B6" s="15" t="s">
        <v>26</v>
      </c>
      <c r="C6" s="15" t="s">
        <v>43</v>
      </c>
      <c r="D6" s="15" t="s">
        <v>27</v>
      </c>
      <c r="E6" s="16">
        <v>29590</v>
      </c>
      <c r="F6" s="15" t="s">
        <v>28</v>
      </c>
    </row>
    <row r="7" spans="1:6" x14ac:dyDescent="0.2">
      <c r="A7" s="15" t="s">
        <v>29</v>
      </c>
      <c r="B7" s="15" t="s">
        <v>30</v>
      </c>
      <c r="C7" s="15" t="s">
        <v>44</v>
      </c>
      <c r="D7" s="15" t="s">
        <v>31</v>
      </c>
      <c r="E7" s="16">
        <v>29570</v>
      </c>
      <c r="F7" s="15" t="s">
        <v>32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évaluation</vt:lpstr>
      <vt:lpstr>salariés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 -</dc:creator>
  <cp:lastModifiedBy>Utilisateur de Microsoft Office</cp:lastModifiedBy>
  <dcterms:created xsi:type="dcterms:W3CDTF">2013-02-06T10:24:45Z</dcterms:created>
  <dcterms:modified xsi:type="dcterms:W3CDTF">2017-11-29T10:51:47Z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15-u15imnsSHNyjoCaxwmyZLeGvdHKvH0ABd4LZNJxDA</vt:lpwstr>
  </property>
  <property fmtid="{D5CDD505-2E9C-101B-9397-08002B2CF9AE}" pid="4" name="Google.Documents.RevisionId">
    <vt:lpwstr>11764353970445341506</vt:lpwstr>
  </property>
  <property fmtid="{D5CDD505-2E9C-101B-9397-08002B2CF9AE}" pid="5" name="Google.Documents.PreviousRevisionId">
    <vt:lpwstr>09541143353772793903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