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thierrybauser/Desktop/Office_LP_GERE_CSPF/Module_info_pro_excel/GERE/2_Etude_de_cas/"/>
    </mc:Choice>
  </mc:AlternateContent>
  <bookViews>
    <workbookView xWindow="0" yWindow="460" windowWidth="25600" windowHeight="14820"/>
  </bookViews>
  <sheets>
    <sheet name="Stage" sheetId="1" r:id="rId1"/>
    <sheet name="Internet" sheetId="2" r:id="rId2"/>
    <sheet name="Récapitulatif" sheetId="9" r:id="rId3"/>
    <sheet name="DV-IDENTITY-0" sheetId="15" state="veryHidden" r:id="rId4"/>
  </sheets>
  <definedNames>
    <definedName name="_xlnm.Print_Area" localSheetId="1">Internet!$A$1:$E$24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15" l="1"/>
  <c r="E13" i="15"/>
  <c r="F13" i="15"/>
  <c r="D12" i="15"/>
  <c r="E12" i="15"/>
  <c r="F12" i="15"/>
  <c r="D11" i="15"/>
  <c r="E11" i="15"/>
  <c r="F11" i="15"/>
  <c r="D10" i="15"/>
  <c r="E10" i="15"/>
  <c r="F10" i="15"/>
  <c r="A9" i="15"/>
  <c r="B9" i="15"/>
  <c r="F9" i="15"/>
  <c r="G9" i="15"/>
  <c r="H9" i="15"/>
  <c r="A8" i="15"/>
  <c r="B8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E8" i="15"/>
  <c r="AF8" i="15"/>
  <c r="AG8" i="15"/>
  <c r="AH8" i="15"/>
  <c r="AI8" i="15"/>
  <c r="AJ8" i="15"/>
  <c r="AK8" i="15"/>
  <c r="AL8" i="15"/>
  <c r="AM8" i="15"/>
  <c r="AN8" i="15"/>
  <c r="AO8" i="15"/>
  <c r="AP8" i="15"/>
  <c r="AQ8" i="15"/>
  <c r="AV8" i="15"/>
  <c r="AW8" i="15"/>
  <c r="AX8" i="15"/>
  <c r="AY8" i="15"/>
  <c r="AZ8" i="15"/>
  <c r="BA8" i="15"/>
  <c r="BB8" i="15"/>
  <c r="BC8" i="15"/>
  <c r="BD8" i="15"/>
  <c r="BE8" i="15"/>
  <c r="BF8" i="15"/>
  <c r="BG8" i="15"/>
  <c r="BH8" i="15"/>
  <c r="BI8" i="15"/>
  <c r="BJ8" i="15"/>
  <c r="BK8" i="15"/>
  <c r="A7" i="15"/>
  <c r="B7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AS7" i="15"/>
  <c r="AT7" i="15"/>
  <c r="AU7" i="15"/>
  <c r="AV7" i="15"/>
  <c r="AW7" i="15"/>
  <c r="AX7" i="15"/>
  <c r="AY7" i="15"/>
  <c r="AZ7" i="15"/>
  <c r="BA7" i="15"/>
  <c r="BB7" i="15"/>
  <c r="BC7" i="15"/>
  <c r="BD7" i="15"/>
  <c r="BE7" i="15"/>
  <c r="BF7" i="15"/>
  <c r="BG7" i="15"/>
  <c r="BH7" i="15"/>
  <c r="BI7" i="15"/>
  <c r="BJ7" i="15"/>
  <c r="BK7" i="15"/>
  <c r="BL7" i="15"/>
  <c r="BM7" i="15"/>
  <c r="BN7" i="15"/>
  <c r="BO7" i="15"/>
  <c r="BP7" i="15"/>
  <c r="BQ7" i="15"/>
  <c r="BR7" i="15"/>
  <c r="BS7" i="15"/>
  <c r="BT7" i="15"/>
  <c r="BU7" i="15"/>
  <c r="BV7" i="15"/>
  <c r="BW7" i="15"/>
  <c r="BX7" i="15"/>
  <c r="BY7" i="15"/>
  <c r="BZ7" i="15"/>
  <c r="CA7" i="15"/>
  <c r="CB7" i="15"/>
  <c r="CC7" i="15"/>
  <c r="CD7" i="15"/>
  <c r="CE7" i="15"/>
  <c r="CF7" i="15"/>
  <c r="CG7" i="15"/>
  <c r="CH7" i="15"/>
  <c r="CI7" i="15"/>
  <c r="CJ7" i="15"/>
  <c r="CK7" i="15"/>
  <c r="CL7" i="15"/>
  <c r="CM7" i="15"/>
  <c r="CN7" i="15"/>
  <c r="CO7" i="15"/>
  <c r="CP7" i="15"/>
  <c r="CQ7" i="15"/>
  <c r="CR7" i="15"/>
  <c r="CS7" i="15"/>
  <c r="CT7" i="15"/>
  <c r="CU7" i="15"/>
  <c r="CV7" i="15"/>
  <c r="CW7" i="15"/>
  <c r="CX7" i="15"/>
  <c r="CY7" i="15"/>
  <c r="CZ7" i="15"/>
  <c r="DA7" i="15"/>
  <c r="DB7" i="15"/>
  <c r="DC7" i="15"/>
  <c r="DD7" i="15"/>
  <c r="DE7" i="15"/>
  <c r="DF7" i="15"/>
  <c r="DG7" i="15"/>
  <c r="DH7" i="15"/>
  <c r="DI7" i="15"/>
  <c r="DJ7" i="15"/>
  <c r="DK7" i="15"/>
  <c r="DL7" i="15"/>
  <c r="DM7" i="15"/>
  <c r="DN7" i="15"/>
  <c r="DO7" i="15"/>
  <c r="DP7" i="15"/>
  <c r="DQ7" i="15"/>
  <c r="DR7" i="15"/>
  <c r="DS7" i="15"/>
  <c r="DT7" i="15"/>
  <c r="DU7" i="15"/>
  <c r="DV7" i="15"/>
  <c r="DW7" i="15"/>
  <c r="DX7" i="15"/>
  <c r="DY7" i="15"/>
  <c r="DZ7" i="15"/>
  <c r="EA7" i="15"/>
  <c r="EB7" i="15"/>
  <c r="EC7" i="15"/>
  <c r="ED7" i="15"/>
  <c r="EE7" i="15"/>
  <c r="EF7" i="15"/>
  <c r="EG7" i="15"/>
  <c r="EH7" i="15"/>
  <c r="EI7" i="15"/>
  <c r="EJ7" i="15"/>
  <c r="EK7" i="15"/>
  <c r="EL7" i="15"/>
  <c r="EM7" i="15"/>
  <c r="EN7" i="15"/>
  <c r="EO7" i="15"/>
  <c r="EP7" i="15"/>
  <c r="EQ7" i="15"/>
  <c r="ER7" i="15"/>
  <c r="ES7" i="15"/>
  <c r="ET7" i="15"/>
  <c r="EU7" i="15"/>
  <c r="EV7" i="15"/>
  <c r="EW7" i="15"/>
  <c r="EX7" i="15"/>
  <c r="EY7" i="15"/>
  <c r="EZ7" i="15"/>
  <c r="FA7" i="15"/>
  <c r="FB7" i="15"/>
  <c r="FC7" i="15"/>
  <c r="FD7" i="15"/>
  <c r="FE7" i="15"/>
  <c r="FF7" i="15"/>
  <c r="FG7" i="15"/>
  <c r="FH7" i="15"/>
  <c r="FI7" i="15"/>
  <c r="FJ7" i="15"/>
  <c r="FK7" i="15"/>
  <c r="FL7" i="15"/>
  <c r="FM7" i="15"/>
  <c r="FN7" i="15"/>
  <c r="FO7" i="15"/>
  <c r="FP7" i="15"/>
  <c r="FQ7" i="15"/>
  <c r="FR7" i="15"/>
  <c r="FS7" i="15"/>
  <c r="FT7" i="15"/>
  <c r="FU7" i="15"/>
  <c r="FV7" i="15"/>
  <c r="FW7" i="15"/>
  <c r="FX7" i="15"/>
  <c r="FY7" i="15"/>
  <c r="FZ7" i="15"/>
  <c r="GA7" i="15"/>
  <c r="GB7" i="15"/>
  <c r="GC7" i="15"/>
  <c r="GD7" i="15"/>
  <c r="GE7" i="15"/>
  <c r="GF7" i="15"/>
  <c r="GG7" i="15"/>
  <c r="GH7" i="15"/>
  <c r="GI7" i="15"/>
  <c r="GJ7" i="15"/>
  <c r="GK7" i="15"/>
  <c r="GL7" i="15"/>
  <c r="GM7" i="15"/>
  <c r="GN7" i="15"/>
  <c r="GO7" i="15"/>
  <c r="GP7" i="15"/>
  <c r="GQ7" i="15"/>
  <c r="GR7" i="15"/>
  <c r="GS7" i="15"/>
  <c r="GT7" i="15"/>
  <c r="GU7" i="15"/>
  <c r="GV7" i="15"/>
  <c r="GW7" i="15"/>
  <c r="GX7" i="15"/>
  <c r="GY7" i="15"/>
  <c r="GZ7" i="15"/>
  <c r="HA7" i="15"/>
  <c r="HB7" i="15"/>
  <c r="HC7" i="15"/>
  <c r="HD7" i="15"/>
  <c r="HE7" i="15"/>
  <c r="HF7" i="15"/>
  <c r="HG7" i="15"/>
  <c r="HH7" i="15"/>
  <c r="HI7" i="15"/>
  <c r="HJ7" i="15"/>
  <c r="HK7" i="15"/>
  <c r="HL7" i="15"/>
  <c r="HM7" i="15"/>
  <c r="HN7" i="15"/>
  <c r="HO7" i="15"/>
  <c r="HP7" i="15"/>
  <c r="HQ7" i="15"/>
  <c r="HR7" i="15"/>
  <c r="HS7" i="15"/>
  <c r="HT7" i="15"/>
  <c r="HU7" i="15"/>
  <c r="HV7" i="15"/>
  <c r="HW7" i="15"/>
  <c r="HX7" i="15"/>
  <c r="HY7" i="15"/>
  <c r="HZ7" i="15"/>
  <c r="IA7" i="15"/>
  <c r="IB7" i="15"/>
  <c r="IC7" i="15"/>
  <c r="ID7" i="15"/>
  <c r="IE7" i="15"/>
  <c r="IF7" i="15"/>
  <c r="IG7" i="15"/>
  <c r="IH7" i="15"/>
  <c r="II7" i="15"/>
  <c r="IJ7" i="15"/>
  <c r="IK7" i="15"/>
  <c r="IL7" i="15"/>
  <c r="IM7" i="15"/>
  <c r="IN7" i="15"/>
  <c r="IO7" i="15"/>
  <c r="IP7" i="15"/>
  <c r="IQ7" i="15"/>
  <c r="IR7" i="15"/>
  <c r="IS7" i="15"/>
  <c r="IT7" i="15"/>
  <c r="IU7" i="15"/>
  <c r="IV7" i="15"/>
  <c r="A6" i="15"/>
  <c r="B6" i="15"/>
  <c r="C6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T6" i="15"/>
  <c r="U6" i="15"/>
  <c r="V6" i="15"/>
  <c r="W6" i="15"/>
  <c r="X6" i="15"/>
  <c r="Y6" i="15"/>
  <c r="Z6" i="15"/>
  <c r="AA6" i="15"/>
  <c r="AB6" i="15"/>
  <c r="AC6" i="15"/>
  <c r="AD6" i="15"/>
  <c r="AE6" i="15"/>
  <c r="AF6" i="15"/>
  <c r="AG6" i="15"/>
  <c r="AH6" i="15"/>
  <c r="AI6" i="15"/>
  <c r="AJ6" i="15"/>
  <c r="AK6" i="15"/>
  <c r="AL6" i="15"/>
  <c r="AM6" i="15"/>
  <c r="AN6" i="15"/>
  <c r="AO6" i="15"/>
  <c r="AP6" i="15"/>
  <c r="AQ6" i="15"/>
  <c r="AR6" i="15"/>
  <c r="AY6" i="15"/>
  <c r="AZ6" i="15"/>
  <c r="BA6" i="15"/>
  <c r="BB6" i="15"/>
  <c r="BC6" i="15"/>
  <c r="BD6" i="15"/>
  <c r="BE6" i="15"/>
  <c r="BF6" i="15"/>
  <c r="BG6" i="15"/>
  <c r="BH6" i="15"/>
  <c r="BI6" i="15"/>
  <c r="BJ6" i="15"/>
  <c r="BK6" i="15"/>
  <c r="BL6" i="15"/>
  <c r="BM6" i="15"/>
  <c r="BN6" i="15"/>
  <c r="BO6" i="15"/>
  <c r="BP6" i="15"/>
  <c r="BQ6" i="15"/>
  <c r="BR6" i="15"/>
  <c r="BS6" i="15"/>
  <c r="BT6" i="15"/>
  <c r="BU6" i="15"/>
  <c r="BV6" i="15"/>
  <c r="BW6" i="15"/>
  <c r="BX6" i="15"/>
  <c r="BY6" i="15"/>
  <c r="BZ6" i="15"/>
  <c r="CA6" i="15"/>
  <c r="CB6" i="15"/>
  <c r="CC6" i="15"/>
  <c r="CD6" i="15"/>
  <c r="CE6" i="15"/>
  <c r="CF6" i="15"/>
  <c r="CG6" i="15"/>
  <c r="CH6" i="15"/>
  <c r="CI6" i="15"/>
  <c r="CJ6" i="15"/>
  <c r="CK6" i="15"/>
  <c r="CL6" i="15"/>
  <c r="CM6" i="15"/>
  <c r="CN6" i="15"/>
  <c r="CO6" i="15"/>
  <c r="CP6" i="15"/>
  <c r="CQ6" i="15"/>
  <c r="CR6" i="15"/>
  <c r="CS6" i="15"/>
  <c r="CT6" i="15"/>
  <c r="CU6" i="15"/>
  <c r="CV6" i="15"/>
  <c r="CW6" i="15"/>
  <c r="CX6" i="15"/>
  <c r="CY6" i="15"/>
  <c r="CZ6" i="15"/>
  <c r="DA6" i="15"/>
  <c r="DB6" i="15"/>
  <c r="DC6" i="15"/>
  <c r="DD6" i="15"/>
  <c r="DE6" i="15"/>
  <c r="DF6" i="15"/>
  <c r="DG6" i="15"/>
  <c r="DH6" i="15"/>
  <c r="DI6" i="15"/>
  <c r="DJ6" i="15"/>
  <c r="DK6" i="15"/>
  <c r="DL6" i="15"/>
  <c r="DM6" i="15"/>
  <c r="DN6" i="15"/>
  <c r="DO6" i="15"/>
  <c r="DP6" i="15"/>
  <c r="DQ6" i="15"/>
  <c r="DR6" i="15"/>
  <c r="DS6" i="15"/>
  <c r="DT6" i="15"/>
  <c r="DU6" i="15"/>
  <c r="DV6" i="15"/>
  <c r="DW6" i="15"/>
  <c r="DX6" i="15"/>
  <c r="DY6" i="15"/>
  <c r="DZ6" i="15"/>
  <c r="EA6" i="15"/>
  <c r="EB6" i="15"/>
  <c r="EC6" i="15"/>
  <c r="ED6" i="15"/>
  <c r="EE6" i="15"/>
  <c r="EF6" i="15"/>
  <c r="EG6" i="15"/>
  <c r="EH6" i="15"/>
  <c r="EI6" i="15"/>
  <c r="EJ6" i="15"/>
  <c r="EK6" i="15"/>
  <c r="EL6" i="15"/>
  <c r="EM6" i="15"/>
  <c r="EN6" i="15"/>
  <c r="EO6" i="15"/>
  <c r="EP6" i="15"/>
  <c r="EQ6" i="15"/>
  <c r="ER6" i="15"/>
  <c r="ES6" i="15"/>
  <c r="ET6" i="15"/>
  <c r="EU6" i="15"/>
  <c r="EV6" i="15"/>
  <c r="EW6" i="15"/>
  <c r="EX6" i="15"/>
  <c r="EY6" i="15"/>
  <c r="EZ6" i="15"/>
  <c r="FA6" i="15"/>
  <c r="FB6" i="15"/>
  <c r="FC6" i="15"/>
  <c r="FD6" i="15"/>
  <c r="FE6" i="15"/>
  <c r="FF6" i="15"/>
  <c r="FG6" i="15"/>
  <c r="FH6" i="15"/>
  <c r="FI6" i="15"/>
  <c r="FJ6" i="15"/>
  <c r="FK6" i="15"/>
  <c r="FL6" i="15"/>
  <c r="FM6" i="15"/>
  <c r="FN6" i="15"/>
  <c r="FO6" i="15"/>
  <c r="FP6" i="15"/>
  <c r="FQ6" i="15"/>
  <c r="FR6" i="15"/>
  <c r="FS6" i="15"/>
  <c r="FT6" i="15"/>
  <c r="FU6" i="15"/>
  <c r="FV6" i="15"/>
  <c r="FW6" i="15"/>
  <c r="FX6" i="15"/>
  <c r="FY6" i="15"/>
  <c r="FZ6" i="15"/>
  <c r="GA6" i="15"/>
  <c r="GB6" i="15"/>
  <c r="GC6" i="15"/>
  <c r="GD6" i="15"/>
  <c r="GE6" i="15"/>
  <c r="GF6" i="15"/>
  <c r="GG6" i="15"/>
  <c r="GH6" i="15"/>
  <c r="GI6" i="15"/>
  <c r="GJ6" i="15"/>
  <c r="GK6" i="15"/>
  <c r="GL6" i="15"/>
  <c r="GM6" i="15"/>
  <c r="GN6" i="15"/>
  <c r="GO6" i="15"/>
  <c r="GP6" i="15"/>
  <c r="GQ6" i="15"/>
  <c r="GR6" i="15"/>
  <c r="GS6" i="15"/>
  <c r="GT6" i="15"/>
  <c r="GU6" i="15"/>
  <c r="GV6" i="15"/>
  <c r="GW6" i="15"/>
  <c r="GX6" i="15"/>
  <c r="GY6" i="15"/>
  <c r="GZ6" i="15"/>
  <c r="HA6" i="15"/>
  <c r="HB6" i="15"/>
  <c r="HC6" i="15"/>
  <c r="HD6" i="15"/>
  <c r="HE6" i="15"/>
  <c r="HF6" i="15"/>
  <c r="HG6" i="15"/>
  <c r="HH6" i="15"/>
  <c r="HI6" i="15"/>
  <c r="HJ6" i="15"/>
  <c r="HK6" i="15"/>
  <c r="HL6" i="15"/>
  <c r="HM6" i="15"/>
  <c r="HN6" i="15"/>
  <c r="HO6" i="15"/>
  <c r="HP6" i="15"/>
  <c r="HQ6" i="15"/>
  <c r="HR6" i="15"/>
  <c r="HS6" i="15"/>
  <c r="HT6" i="15"/>
  <c r="HU6" i="15"/>
  <c r="HV6" i="15"/>
  <c r="HW6" i="15"/>
  <c r="HX6" i="15"/>
  <c r="HY6" i="15"/>
  <c r="HZ6" i="15"/>
  <c r="IA6" i="15"/>
  <c r="IB6" i="15"/>
  <c r="IC6" i="15"/>
  <c r="ID6" i="15"/>
  <c r="IE6" i="15"/>
  <c r="IF6" i="15"/>
  <c r="IG6" i="15"/>
  <c r="IH6" i="15"/>
  <c r="II6" i="15"/>
  <c r="IJ6" i="15"/>
  <c r="IK6" i="15"/>
  <c r="IL6" i="15"/>
  <c r="IM6" i="15"/>
  <c r="IN6" i="15"/>
  <c r="IO6" i="15"/>
  <c r="IP6" i="15"/>
  <c r="IQ6" i="15"/>
  <c r="IR6" i="15"/>
  <c r="IS6" i="15"/>
  <c r="IT6" i="15"/>
  <c r="IU6" i="15"/>
  <c r="IV6" i="15"/>
  <c r="A5" i="15"/>
  <c r="B5" i="15"/>
  <c r="C5" i="15"/>
  <c r="D5" i="15"/>
  <c r="E5" i="15"/>
  <c r="F5" i="15"/>
  <c r="G5" i="15"/>
  <c r="H5" i="15"/>
  <c r="J5" i="15"/>
  <c r="K5" i="15"/>
  <c r="L5" i="15"/>
  <c r="M5" i="15"/>
  <c r="N5" i="15"/>
  <c r="O5" i="15"/>
  <c r="P5" i="15"/>
  <c r="Q5" i="15"/>
  <c r="R5" i="15"/>
  <c r="S5" i="15"/>
  <c r="T5" i="15"/>
  <c r="U5" i="15"/>
  <c r="V5" i="15"/>
  <c r="W5" i="15"/>
  <c r="X5" i="15"/>
  <c r="Y5" i="15"/>
  <c r="Z5" i="15"/>
  <c r="AA5" i="15"/>
  <c r="AB5" i="15"/>
  <c r="AC5" i="15"/>
  <c r="AD5" i="15"/>
  <c r="AE5" i="15"/>
  <c r="AF5" i="15"/>
  <c r="AG5" i="15"/>
  <c r="AH5" i="15"/>
  <c r="AI5" i="15"/>
  <c r="AJ5" i="15"/>
  <c r="AK5" i="15"/>
  <c r="AL5" i="15"/>
  <c r="AM5" i="15"/>
  <c r="AN5" i="15"/>
  <c r="AO5" i="15"/>
  <c r="AP5" i="15"/>
  <c r="AQ5" i="15"/>
  <c r="AR5" i="15"/>
  <c r="AS5" i="15"/>
  <c r="AT5" i="15"/>
  <c r="AU5" i="15"/>
  <c r="AV5" i="15"/>
  <c r="AW5" i="15"/>
  <c r="AX5" i="15"/>
  <c r="AY5" i="15"/>
  <c r="AZ5" i="15"/>
  <c r="BA5" i="15"/>
  <c r="BB5" i="15"/>
  <c r="BC5" i="15"/>
  <c r="BD5" i="15"/>
  <c r="BE5" i="15"/>
  <c r="BF5" i="15"/>
  <c r="BG5" i="15"/>
  <c r="BH5" i="15"/>
  <c r="BI5" i="15"/>
  <c r="BJ5" i="15"/>
  <c r="BK5" i="15"/>
  <c r="BL5" i="15"/>
  <c r="BM5" i="15"/>
  <c r="BN5" i="15"/>
  <c r="BO5" i="15"/>
  <c r="BP5" i="15"/>
  <c r="BQ5" i="15"/>
  <c r="BR5" i="15"/>
  <c r="BS5" i="15"/>
  <c r="BT5" i="15"/>
  <c r="BU5" i="15"/>
  <c r="BV5" i="15"/>
  <c r="BW5" i="15"/>
  <c r="BX5" i="15"/>
  <c r="BY5" i="15"/>
  <c r="BZ5" i="15"/>
  <c r="CA5" i="15"/>
  <c r="CB5" i="15"/>
  <c r="CC5" i="15"/>
  <c r="CD5" i="15"/>
  <c r="CE5" i="15"/>
  <c r="CF5" i="15"/>
  <c r="CG5" i="15"/>
  <c r="CH5" i="15"/>
  <c r="CI5" i="15"/>
  <c r="CJ5" i="15"/>
  <c r="CK5" i="15"/>
  <c r="CL5" i="15"/>
  <c r="CM5" i="15"/>
  <c r="CN5" i="15"/>
  <c r="CO5" i="15"/>
  <c r="CP5" i="15"/>
  <c r="CQ5" i="15"/>
  <c r="CR5" i="15"/>
  <c r="CS5" i="15"/>
  <c r="CT5" i="15"/>
  <c r="CU5" i="15"/>
  <c r="CV5" i="15"/>
  <c r="CW5" i="15"/>
  <c r="CX5" i="15"/>
  <c r="CY5" i="15"/>
  <c r="CZ5" i="15"/>
  <c r="DA5" i="15"/>
  <c r="DB5" i="15"/>
  <c r="DC5" i="15"/>
  <c r="DD5" i="15"/>
  <c r="DE5" i="15"/>
  <c r="DF5" i="15"/>
  <c r="DG5" i="15"/>
  <c r="DH5" i="15"/>
  <c r="DI5" i="15"/>
  <c r="DJ5" i="15"/>
  <c r="DK5" i="15"/>
  <c r="DL5" i="15"/>
  <c r="DM5" i="15"/>
  <c r="DN5" i="15"/>
  <c r="DO5" i="15"/>
  <c r="DP5" i="15"/>
  <c r="DQ5" i="15"/>
  <c r="DR5" i="15"/>
  <c r="DS5" i="15"/>
  <c r="DT5" i="15"/>
  <c r="DU5" i="15"/>
  <c r="DV5" i="15"/>
  <c r="DW5" i="15"/>
  <c r="DX5" i="15"/>
  <c r="DY5" i="15"/>
  <c r="DZ5" i="15"/>
  <c r="EA5" i="15"/>
  <c r="EB5" i="15"/>
  <c r="EC5" i="15"/>
  <c r="ED5" i="15"/>
  <c r="EE5" i="15"/>
  <c r="EF5" i="15"/>
  <c r="EG5" i="15"/>
  <c r="EH5" i="15"/>
  <c r="EI5" i="15"/>
  <c r="EJ5" i="15"/>
  <c r="EK5" i="15"/>
  <c r="EL5" i="15"/>
  <c r="EM5" i="15"/>
  <c r="EN5" i="15"/>
  <c r="EO5" i="15"/>
  <c r="EP5" i="15"/>
  <c r="EQ5" i="15"/>
  <c r="ER5" i="15"/>
  <c r="ES5" i="15"/>
  <c r="ET5" i="15"/>
  <c r="EU5" i="15"/>
  <c r="EV5" i="15"/>
  <c r="EW5" i="15"/>
  <c r="EX5" i="15"/>
  <c r="EY5" i="15"/>
  <c r="EZ5" i="15"/>
  <c r="FA5" i="15"/>
  <c r="FB5" i="15"/>
  <c r="FC5" i="15"/>
  <c r="FE5" i="15"/>
  <c r="FF5" i="15"/>
  <c r="FG5" i="15"/>
  <c r="FH5" i="15"/>
  <c r="FI5" i="15"/>
  <c r="FJ5" i="15"/>
  <c r="FK5" i="15"/>
  <c r="FL5" i="15"/>
  <c r="FM5" i="15"/>
  <c r="FN5" i="15"/>
  <c r="FO5" i="15"/>
  <c r="FP5" i="15"/>
  <c r="FQ5" i="15"/>
  <c r="FR5" i="15"/>
  <c r="FS5" i="15"/>
  <c r="FT5" i="15"/>
  <c r="FU5" i="15"/>
  <c r="FV5" i="15"/>
  <c r="FW5" i="15"/>
  <c r="FX5" i="15"/>
  <c r="FY5" i="15"/>
  <c r="FZ5" i="15"/>
  <c r="GA5" i="15"/>
  <c r="GB5" i="15"/>
  <c r="GC5" i="15"/>
  <c r="GD5" i="15"/>
  <c r="GE5" i="15"/>
  <c r="GF5" i="15"/>
  <c r="GG5" i="15"/>
  <c r="GH5" i="15"/>
  <c r="GI5" i="15"/>
  <c r="GJ5" i="15"/>
  <c r="GK5" i="15"/>
  <c r="GL5" i="15"/>
  <c r="GM5" i="15"/>
  <c r="GN5" i="15"/>
  <c r="GO5" i="15"/>
  <c r="GP5" i="15"/>
  <c r="GQ5" i="15"/>
  <c r="GR5" i="15"/>
  <c r="GS5" i="15"/>
  <c r="GT5" i="15"/>
  <c r="GU5" i="15"/>
  <c r="GV5" i="15"/>
  <c r="GW5" i="15"/>
  <c r="GX5" i="15"/>
  <c r="GY5" i="15"/>
  <c r="GZ5" i="15"/>
  <c r="HA5" i="15"/>
  <c r="HB5" i="15"/>
  <c r="HC5" i="15"/>
  <c r="HD5" i="15"/>
  <c r="HE5" i="15"/>
  <c r="HF5" i="15"/>
  <c r="HG5" i="15"/>
  <c r="HH5" i="15"/>
  <c r="HI5" i="15"/>
  <c r="HJ5" i="15"/>
  <c r="HK5" i="15"/>
  <c r="HL5" i="15"/>
  <c r="HM5" i="15"/>
  <c r="HN5" i="15"/>
  <c r="HO5" i="15"/>
  <c r="HP5" i="15"/>
  <c r="HQ5" i="15"/>
  <c r="HR5" i="15"/>
  <c r="HS5" i="15"/>
  <c r="HT5" i="15"/>
  <c r="HU5" i="15"/>
  <c r="HV5" i="15"/>
  <c r="HW5" i="15"/>
  <c r="HX5" i="15"/>
  <c r="HY5" i="15"/>
  <c r="HZ5" i="15"/>
  <c r="IA5" i="15"/>
  <c r="IB5" i="15"/>
  <c r="IC5" i="15"/>
  <c r="ID5" i="15"/>
  <c r="IE5" i="15"/>
  <c r="IF5" i="15"/>
  <c r="IG5" i="15"/>
  <c r="IH5" i="15"/>
  <c r="II5" i="15"/>
  <c r="IJ5" i="15"/>
  <c r="IK5" i="15"/>
  <c r="IL5" i="15"/>
  <c r="IM5" i="15"/>
  <c r="IN5" i="15"/>
  <c r="IO5" i="15"/>
  <c r="IP5" i="15"/>
  <c r="IQ5" i="15"/>
  <c r="IR5" i="15"/>
  <c r="IS5" i="15"/>
  <c r="IT5" i="15"/>
  <c r="IU5" i="15"/>
  <c r="IV5" i="15"/>
  <c r="A4" i="15"/>
  <c r="B4" i="15"/>
  <c r="C4" i="15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T4" i="15"/>
  <c r="U4" i="15"/>
  <c r="V4" i="15"/>
  <c r="W4" i="15"/>
  <c r="X4" i="15"/>
  <c r="Y4" i="15"/>
  <c r="Z4" i="15"/>
  <c r="AA4" i="15"/>
  <c r="AB4" i="15"/>
  <c r="AC4" i="15"/>
  <c r="AD4" i="15"/>
  <c r="AE4" i="15"/>
  <c r="AF4" i="15"/>
  <c r="AG4" i="15"/>
  <c r="AH4" i="15"/>
  <c r="AI4" i="15"/>
  <c r="AJ4" i="15"/>
  <c r="AK4" i="15"/>
  <c r="AL4" i="15"/>
  <c r="AM4" i="15"/>
  <c r="AN4" i="15"/>
  <c r="AO4" i="15"/>
  <c r="AP4" i="15"/>
  <c r="AQ4" i="15"/>
  <c r="AR4" i="15"/>
  <c r="AS4" i="15"/>
  <c r="AT4" i="15"/>
  <c r="AU4" i="15"/>
  <c r="AV4" i="15"/>
  <c r="AW4" i="15"/>
  <c r="AX4" i="15"/>
  <c r="AY4" i="15"/>
  <c r="AZ4" i="15"/>
  <c r="BA4" i="15"/>
  <c r="BB4" i="15"/>
  <c r="BC4" i="15"/>
  <c r="BD4" i="15"/>
  <c r="BE4" i="15"/>
  <c r="BF4" i="15"/>
  <c r="BG4" i="15"/>
  <c r="BH4" i="15"/>
  <c r="BI4" i="15"/>
  <c r="BJ4" i="15"/>
  <c r="BK4" i="15"/>
  <c r="BL4" i="15"/>
  <c r="BM4" i="15"/>
  <c r="BN4" i="15"/>
  <c r="BO4" i="15"/>
  <c r="BP4" i="15"/>
  <c r="BQ4" i="15"/>
  <c r="BR4" i="15"/>
  <c r="BS4" i="15"/>
  <c r="BT4" i="15"/>
  <c r="BU4" i="15"/>
  <c r="BV4" i="15"/>
  <c r="BW4" i="15"/>
  <c r="BX4" i="15"/>
  <c r="BY4" i="15"/>
  <c r="BZ4" i="15"/>
  <c r="CA4" i="15"/>
  <c r="CB4" i="15"/>
  <c r="CC4" i="15"/>
  <c r="CD4" i="15"/>
  <c r="CE4" i="15"/>
  <c r="CF4" i="15"/>
  <c r="CG4" i="15"/>
  <c r="CH4" i="15"/>
  <c r="CI4" i="15"/>
  <c r="CJ4" i="15"/>
  <c r="CK4" i="15"/>
  <c r="CL4" i="15"/>
  <c r="CM4" i="15"/>
  <c r="CN4" i="15"/>
  <c r="CO4" i="15"/>
  <c r="CP4" i="15"/>
  <c r="CQ4" i="15"/>
  <c r="CR4" i="15"/>
  <c r="CS4" i="15"/>
  <c r="CT4" i="15"/>
  <c r="CU4" i="15"/>
  <c r="CV4" i="15"/>
  <c r="CW4" i="15"/>
  <c r="CX4" i="15"/>
  <c r="CY4" i="15"/>
  <c r="CZ4" i="15"/>
  <c r="DA4" i="15"/>
  <c r="DB4" i="15"/>
  <c r="DC4" i="15"/>
  <c r="DD4" i="15"/>
  <c r="DE4" i="15"/>
  <c r="DF4" i="15"/>
  <c r="DG4" i="15"/>
  <c r="DH4" i="15"/>
  <c r="DI4" i="15"/>
  <c r="DK4" i="15"/>
  <c r="DL4" i="15"/>
  <c r="DM4" i="15"/>
  <c r="DN4" i="15"/>
  <c r="DO4" i="15"/>
  <c r="DP4" i="15"/>
  <c r="DQ4" i="15"/>
  <c r="DR4" i="15"/>
  <c r="DS4" i="15"/>
  <c r="DT4" i="15"/>
  <c r="DU4" i="15"/>
  <c r="DV4" i="15"/>
  <c r="DW4" i="15"/>
  <c r="DX4" i="15"/>
  <c r="DY4" i="15"/>
  <c r="DZ4" i="15"/>
  <c r="EA4" i="15"/>
  <c r="EB4" i="15"/>
  <c r="EC4" i="15"/>
  <c r="ED4" i="15"/>
  <c r="EE4" i="15"/>
  <c r="EF4" i="15"/>
  <c r="EG4" i="15"/>
  <c r="EH4" i="15"/>
  <c r="EI4" i="15"/>
  <c r="EJ4" i="15"/>
  <c r="EK4" i="15"/>
  <c r="EL4" i="15"/>
  <c r="EM4" i="15"/>
  <c r="EN4" i="15"/>
  <c r="EO4" i="15"/>
  <c r="EP4" i="15"/>
  <c r="EQ4" i="15"/>
  <c r="ER4" i="15"/>
  <c r="ES4" i="15"/>
  <c r="ET4" i="15"/>
  <c r="EU4" i="15"/>
  <c r="EV4" i="15"/>
  <c r="EW4" i="15"/>
  <c r="EX4" i="15"/>
  <c r="EY4" i="15"/>
  <c r="EZ4" i="15"/>
  <c r="FA4" i="15"/>
  <c r="FB4" i="15"/>
  <c r="FC4" i="15"/>
  <c r="FD4" i="15"/>
  <c r="FE4" i="15"/>
  <c r="FF4" i="15"/>
  <c r="FG4" i="15"/>
  <c r="FH4" i="15"/>
  <c r="FI4" i="15"/>
  <c r="FJ4" i="15"/>
  <c r="FK4" i="15"/>
  <c r="FL4" i="15"/>
  <c r="FM4" i="15"/>
  <c r="FN4" i="15"/>
  <c r="FO4" i="15"/>
  <c r="FP4" i="15"/>
  <c r="FQ4" i="15"/>
  <c r="FR4" i="15"/>
  <c r="FS4" i="15"/>
  <c r="FT4" i="15"/>
  <c r="FU4" i="15"/>
  <c r="FV4" i="15"/>
  <c r="FW4" i="15"/>
  <c r="FX4" i="15"/>
  <c r="FY4" i="15"/>
  <c r="FZ4" i="15"/>
  <c r="GA4" i="15"/>
  <c r="GB4" i="15"/>
  <c r="GC4" i="15"/>
  <c r="GD4" i="15"/>
  <c r="GE4" i="15"/>
  <c r="GF4" i="15"/>
  <c r="GG4" i="15"/>
  <c r="GH4" i="15"/>
  <c r="GI4" i="15"/>
  <c r="GJ4" i="15"/>
  <c r="GK4" i="15"/>
  <c r="GL4" i="15"/>
  <c r="GM4" i="15"/>
  <c r="GN4" i="15"/>
  <c r="GO4" i="15"/>
  <c r="GP4" i="15"/>
  <c r="GQ4" i="15"/>
  <c r="GR4" i="15"/>
  <c r="GS4" i="15"/>
  <c r="GT4" i="15"/>
  <c r="GU4" i="15"/>
  <c r="GV4" i="15"/>
  <c r="GW4" i="15"/>
  <c r="GX4" i="15"/>
  <c r="GY4" i="15"/>
  <c r="GZ4" i="15"/>
  <c r="HA4" i="15"/>
  <c r="HB4" i="15"/>
  <c r="HC4" i="15"/>
  <c r="HD4" i="15"/>
  <c r="HE4" i="15"/>
  <c r="HF4" i="15"/>
  <c r="HG4" i="15"/>
  <c r="HH4" i="15"/>
  <c r="HI4" i="15"/>
  <c r="HJ4" i="15"/>
  <c r="HK4" i="15"/>
  <c r="HL4" i="15"/>
  <c r="HM4" i="15"/>
  <c r="HN4" i="15"/>
  <c r="HO4" i="15"/>
  <c r="HP4" i="15"/>
  <c r="HQ4" i="15"/>
  <c r="HR4" i="15"/>
  <c r="HS4" i="15"/>
  <c r="HT4" i="15"/>
  <c r="HU4" i="15"/>
  <c r="HV4" i="15"/>
  <c r="HW4" i="15"/>
  <c r="HX4" i="15"/>
  <c r="HY4" i="15"/>
  <c r="HZ4" i="15"/>
  <c r="IA4" i="15"/>
  <c r="IB4" i="15"/>
  <c r="IC4" i="15"/>
  <c r="ID4" i="15"/>
  <c r="IE4" i="15"/>
  <c r="IF4" i="15"/>
  <c r="IG4" i="15"/>
  <c r="IH4" i="15"/>
  <c r="II4" i="15"/>
  <c r="IJ4" i="15"/>
  <c r="IK4" i="15"/>
  <c r="IL4" i="15"/>
  <c r="IM4" i="15"/>
  <c r="IN4" i="15"/>
  <c r="IO4" i="15"/>
  <c r="IP4" i="15"/>
  <c r="IQ4" i="15"/>
  <c r="IR4" i="15"/>
  <c r="IS4" i="15"/>
  <c r="IT4" i="15"/>
  <c r="IU4" i="15"/>
  <c r="IV4" i="15"/>
  <c r="A3" i="15"/>
  <c r="B3" i="15"/>
  <c r="C3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Q3" i="15"/>
  <c r="R3" i="15"/>
  <c r="S3" i="15"/>
  <c r="T3" i="15"/>
  <c r="U3" i="15"/>
  <c r="V3" i="15"/>
  <c r="W3" i="15"/>
  <c r="X3" i="15"/>
  <c r="Y3" i="15"/>
  <c r="Z3" i="15"/>
  <c r="AA3" i="15"/>
  <c r="AB3" i="15"/>
  <c r="AC3" i="15"/>
  <c r="AD3" i="15"/>
  <c r="AE3" i="15"/>
  <c r="AF3" i="15"/>
  <c r="AG3" i="15"/>
  <c r="AH3" i="15"/>
  <c r="AI3" i="15"/>
  <c r="AJ3" i="15"/>
  <c r="AK3" i="15"/>
  <c r="AL3" i="15"/>
  <c r="AM3" i="15"/>
  <c r="AN3" i="15"/>
  <c r="AO3" i="15"/>
  <c r="AP3" i="15"/>
  <c r="AQ3" i="15"/>
  <c r="AR3" i="15"/>
  <c r="AS3" i="15"/>
  <c r="AT3" i="15"/>
  <c r="AU3" i="15"/>
  <c r="AV3" i="15"/>
  <c r="AW3" i="15"/>
  <c r="AX3" i="15"/>
  <c r="AY3" i="15"/>
  <c r="AZ3" i="15"/>
  <c r="BA3" i="15"/>
  <c r="BB3" i="15"/>
  <c r="BC3" i="15"/>
  <c r="BD3" i="15"/>
  <c r="BE3" i="15"/>
  <c r="BF3" i="15"/>
  <c r="BG3" i="15"/>
  <c r="BH3" i="15"/>
  <c r="BI3" i="15"/>
  <c r="BJ3" i="15"/>
  <c r="BK3" i="15"/>
  <c r="BL3" i="15"/>
  <c r="BM3" i="15"/>
  <c r="BN3" i="15"/>
  <c r="BO3" i="15"/>
  <c r="BP3" i="15"/>
  <c r="BQ3" i="15"/>
  <c r="BR3" i="15"/>
  <c r="BS3" i="15"/>
  <c r="BT3" i="15"/>
  <c r="BU3" i="15"/>
  <c r="BV3" i="15"/>
  <c r="BW3" i="15"/>
  <c r="BX3" i="15"/>
  <c r="BY3" i="15"/>
  <c r="BZ3" i="15"/>
  <c r="CA3" i="15"/>
  <c r="CB3" i="15"/>
  <c r="CC3" i="15"/>
  <c r="CD3" i="15"/>
  <c r="CE3" i="15"/>
  <c r="CF3" i="15"/>
  <c r="CG3" i="15"/>
  <c r="CH3" i="15"/>
  <c r="CI3" i="15"/>
  <c r="CJ3" i="15"/>
  <c r="CK3" i="15"/>
  <c r="CL3" i="15"/>
  <c r="CM3" i="15"/>
  <c r="CN3" i="15"/>
  <c r="CO3" i="15"/>
  <c r="CP3" i="15"/>
  <c r="CQ3" i="15"/>
  <c r="CR3" i="15"/>
  <c r="CS3" i="15"/>
  <c r="CT3" i="15"/>
  <c r="CU3" i="15"/>
  <c r="CV3" i="15"/>
  <c r="CW3" i="15"/>
  <c r="CX3" i="15"/>
  <c r="CY3" i="15"/>
  <c r="CZ3" i="15"/>
  <c r="DA3" i="15"/>
  <c r="DB3" i="15"/>
  <c r="DC3" i="15"/>
  <c r="DD3" i="15"/>
  <c r="DE3" i="15"/>
  <c r="DF3" i="15"/>
  <c r="DG3" i="15"/>
  <c r="DH3" i="15"/>
  <c r="DI3" i="15"/>
  <c r="DJ3" i="15"/>
  <c r="DK3" i="15"/>
  <c r="DL3" i="15"/>
  <c r="DM3" i="15"/>
  <c r="DN3" i="15"/>
  <c r="DO3" i="15"/>
  <c r="DP3" i="15"/>
  <c r="DQ3" i="15"/>
  <c r="DR3" i="15"/>
  <c r="DS3" i="15"/>
  <c r="DT3" i="15"/>
  <c r="DU3" i="15"/>
  <c r="DV3" i="15"/>
  <c r="DW3" i="15"/>
  <c r="DX3" i="15"/>
  <c r="DY3" i="15"/>
  <c r="DZ3" i="15"/>
  <c r="EA3" i="15"/>
  <c r="EB3" i="15"/>
  <c r="EC3" i="15"/>
  <c r="ED3" i="15"/>
  <c r="EE3" i="15"/>
  <c r="EF3" i="15"/>
  <c r="EG3" i="15"/>
  <c r="EH3" i="15"/>
  <c r="EI3" i="15"/>
  <c r="EJ3" i="15"/>
  <c r="EK3" i="15"/>
  <c r="EL3" i="15"/>
  <c r="EM3" i="15"/>
  <c r="EN3" i="15"/>
  <c r="EO3" i="15"/>
  <c r="EP3" i="15"/>
  <c r="EQ3" i="15"/>
  <c r="ER3" i="15"/>
  <c r="ES3" i="15"/>
  <c r="ET3" i="15"/>
  <c r="EU3" i="15"/>
  <c r="EV3" i="15"/>
  <c r="EW3" i="15"/>
  <c r="EX3" i="15"/>
  <c r="EY3" i="15"/>
  <c r="EZ3" i="15"/>
  <c r="FA3" i="15"/>
  <c r="FB3" i="15"/>
  <c r="FC3" i="15"/>
  <c r="FD3" i="15"/>
  <c r="FE3" i="15"/>
  <c r="FF3" i="15"/>
  <c r="FG3" i="15"/>
  <c r="FH3" i="15"/>
  <c r="FI3" i="15"/>
  <c r="FJ3" i="15"/>
  <c r="FK3" i="15"/>
  <c r="FL3" i="15"/>
  <c r="FM3" i="15"/>
  <c r="FN3" i="15"/>
  <c r="FO3" i="15"/>
  <c r="FP3" i="15"/>
  <c r="FQ3" i="15"/>
  <c r="FR3" i="15"/>
  <c r="FS3" i="15"/>
  <c r="FT3" i="15"/>
  <c r="FU3" i="15"/>
  <c r="FV3" i="15"/>
  <c r="FW3" i="15"/>
  <c r="FX3" i="15"/>
  <c r="FY3" i="15"/>
  <c r="FZ3" i="15"/>
  <c r="GA3" i="15"/>
  <c r="GB3" i="15"/>
  <c r="GC3" i="15"/>
  <c r="GD3" i="15"/>
  <c r="GE3" i="15"/>
  <c r="GF3" i="15"/>
  <c r="GG3" i="15"/>
  <c r="GH3" i="15"/>
  <c r="GI3" i="15"/>
  <c r="GJ3" i="15"/>
  <c r="GK3" i="15"/>
  <c r="GL3" i="15"/>
  <c r="GM3" i="15"/>
  <c r="GN3" i="15"/>
  <c r="GO3" i="15"/>
  <c r="GP3" i="15"/>
  <c r="GQ3" i="15"/>
  <c r="GR3" i="15"/>
  <c r="GS3" i="15"/>
  <c r="GT3" i="15"/>
  <c r="GU3" i="15"/>
  <c r="GV3" i="15"/>
  <c r="GW3" i="15"/>
  <c r="GX3" i="15"/>
  <c r="GY3" i="15"/>
  <c r="GZ3" i="15"/>
  <c r="HA3" i="15"/>
  <c r="HB3" i="15"/>
  <c r="HC3" i="15"/>
  <c r="HD3" i="15"/>
  <c r="HE3" i="15"/>
  <c r="HF3" i="15"/>
  <c r="HG3" i="15"/>
  <c r="HH3" i="15"/>
  <c r="HI3" i="15"/>
  <c r="HJ3" i="15"/>
  <c r="HK3" i="15"/>
  <c r="HL3" i="15"/>
  <c r="HM3" i="15"/>
  <c r="HN3" i="15"/>
  <c r="HO3" i="15"/>
  <c r="HP3" i="15"/>
  <c r="HQ3" i="15"/>
  <c r="HR3" i="15"/>
  <c r="HS3" i="15"/>
  <c r="HT3" i="15"/>
  <c r="HU3" i="15"/>
  <c r="HV3" i="15"/>
  <c r="HW3" i="15"/>
  <c r="HX3" i="15"/>
  <c r="HY3" i="15"/>
  <c r="HZ3" i="15"/>
  <c r="IA3" i="15"/>
  <c r="IB3" i="15"/>
  <c r="IC3" i="15"/>
  <c r="ID3" i="15"/>
  <c r="IE3" i="15"/>
  <c r="IF3" i="15"/>
  <c r="IG3" i="15"/>
  <c r="IH3" i="15"/>
  <c r="II3" i="15"/>
  <c r="IJ3" i="15"/>
  <c r="IK3" i="15"/>
  <c r="IL3" i="15"/>
  <c r="IM3" i="15"/>
  <c r="IN3" i="15"/>
  <c r="IO3" i="15"/>
  <c r="IP3" i="15"/>
  <c r="IQ3" i="15"/>
  <c r="IR3" i="15"/>
  <c r="IS3" i="15"/>
  <c r="IT3" i="15"/>
  <c r="IU3" i="15"/>
  <c r="IV3" i="15"/>
  <c r="A2" i="15"/>
  <c r="B2" i="15"/>
  <c r="C2" i="15"/>
  <c r="D2" i="15"/>
  <c r="E2" i="15"/>
  <c r="F2" i="15"/>
  <c r="G2" i="15"/>
  <c r="H2" i="15"/>
  <c r="I2" i="15"/>
  <c r="J2" i="15"/>
  <c r="K2" i="15"/>
  <c r="L2" i="15"/>
  <c r="M2" i="15"/>
  <c r="N2" i="15"/>
  <c r="O2" i="15"/>
  <c r="P2" i="15"/>
  <c r="Q2" i="15"/>
  <c r="R2" i="15"/>
  <c r="S2" i="15"/>
  <c r="T2" i="15"/>
  <c r="U2" i="15"/>
  <c r="V2" i="15"/>
  <c r="W2" i="15"/>
  <c r="X2" i="15"/>
  <c r="Y2" i="15"/>
  <c r="Z2" i="15"/>
  <c r="AA2" i="15"/>
  <c r="AB2" i="15"/>
  <c r="AC2" i="15"/>
  <c r="AD2" i="15"/>
  <c r="AE2" i="15"/>
  <c r="AF2" i="15"/>
  <c r="AG2" i="15"/>
  <c r="AH2" i="15"/>
  <c r="AI2" i="15"/>
  <c r="AJ2" i="15"/>
  <c r="AK2" i="15"/>
  <c r="AL2" i="15"/>
  <c r="AM2" i="15"/>
  <c r="AN2" i="15"/>
  <c r="AO2" i="15"/>
  <c r="AP2" i="15"/>
  <c r="AQ2" i="15"/>
  <c r="AR2" i="15"/>
  <c r="AS2" i="15"/>
  <c r="AT2" i="15"/>
  <c r="AU2" i="15"/>
  <c r="AV2" i="15"/>
  <c r="AW2" i="15"/>
  <c r="AX2" i="15"/>
  <c r="AY2" i="15"/>
  <c r="AZ2" i="15"/>
  <c r="BA2" i="15"/>
  <c r="BB2" i="15"/>
  <c r="BC2" i="15"/>
  <c r="BD2" i="15"/>
  <c r="BE2" i="15"/>
  <c r="BF2" i="15"/>
  <c r="BG2" i="15"/>
  <c r="BH2" i="15"/>
  <c r="BI2" i="15"/>
  <c r="BJ2" i="15"/>
  <c r="BK2" i="15"/>
  <c r="BL2" i="15"/>
  <c r="BM2" i="15"/>
  <c r="BN2" i="15"/>
  <c r="BO2" i="15"/>
  <c r="BP2" i="15"/>
  <c r="BQ2" i="15"/>
  <c r="BR2" i="15"/>
  <c r="BS2" i="15"/>
  <c r="BT2" i="15"/>
  <c r="BU2" i="15"/>
  <c r="BV2" i="15"/>
  <c r="BW2" i="15"/>
  <c r="BX2" i="15"/>
  <c r="BY2" i="15"/>
  <c r="BZ2" i="15"/>
  <c r="CA2" i="15"/>
  <c r="CB2" i="15"/>
  <c r="CC2" i="15"/>
  <c r="CD2" i="15"/>
  <c r="CE2" i="15"/>
  <c r="CF2" i="15"/>
  <c r="CG2" i="15"/>
  <c r="CH2" i="15"/>
  <c r="CI2" i="15"/>
  <c r="CJ2" i="15"/>
  <c r="CK2" i="15"/>
  <c r="CL2" i="15"/>
  <c r="CM2" i="15"/>
  <c r="CN2" i="15"/>
  <c r="CO2" i="15"/>
  <c r="CP2" i="15"/>
  <c r="CQ2" i="15"/>
  <c r="CR2" i="15"/>
  <c r="CS2" i="15"/>
  <c r="CT2" i="15"/>
  <c r="CU2" i="15"/>
  <c r="CV2" i="15"/>
  <c r="CW2" i="15"/>
  <c r="CX2" i="15"/>
  <c r="CY2" i="15"/>
  <c r="CZ2" i="15"/>
  <c r="DA2" i="15"/>
  <c r="DB2" i="15"/>
  <c r="DC2" i="15"/>
  <c r="DD2" i="15"/>
  <c r="DE2" i="15"/>
  <c r="DF2" i="15"/>
  <c r="DG2" i="15"/>
  <c r="DH2" i="15"/>
  <c r="DI2" i="15"/>
  <c r="DJ2" i="15"/>
  <c r="DK2" i="15"/>
  <c r="DL2" i="15"/>
  <c r="DM2" i="15"/>
  <c r="DN2" i="15"/>
  <c r="DO2" i="15"/>
  <c r="DP2" i="15"/>
  <c r="DQ2" i="15"/>
  <c r="DR2" i="15"/>
  <c r="DS2" i="15"/>
  <c r="DT2" i="15"/>
  <c r="DU2" i="15"/>
  <c r="DV2" i="15"/>
  <c r="DW2" i="15"/>
  <c r="DX2" i="15"/>
  <c r="DY2" i="15"/>
  <c r="DZ2" i="15"/>
  <c r="EA2" i="15"/>
  <c r="EB2" i="15"/>
  <c r="EC2" i="15"/>
  <c r="ED2" i="15"/>
  <c r="EE2" i="15"/>
  <c r="EF2" i="15"/>
  <c r="EG2" i="15"/>
  <c r="EH2" i="15"/>
  <c r="EI2" i="15"/>
  <c r="EJ2" i="15"/>
  <c r="EK2" i="15"/>
  <c r="EL2" i="15"/>
  <c r="EM2" i="15"/>
  <c r="EN2" i="15"/>
  <c r="EO2" i="15"/>
  <c r="EP2" i="15"/>
  <c r="EQ2" i="15"/>
  <c r="ER2" i="15"/>
  <c r="ES2" i="15"/>
  <c r="ET2" i="15"/>
  <c r="EU2" i="15"/>
  <c r="EV2" i="15"/>
  <c r="EW2" i="15"/>
  <c r="EX2" i="15"/>
  <c r="EY2" i="15"/>
  <c r="EZ2" i="15"/>
  <c r="FA2" i="15"/>
  <c r="FB2" i="15"/>
  <c r="FC2" i="15"/>
  <c r="FD2" i="15"/>
  <c r="FE2" i="15"/>
  <c r="FF2" i="15"/>
  <c r="FG2" i="15"/>
  <c r="FH2" i="15"/>
  <c r="FI2" i="15"/>
  <c r="FJ2" i="15"/>
  <c r="FK2" i="15"/>
  <c r="FL2" i="15"/>
  <c r="FM2" i="15"/>
  <c r="FN2" i="15"/>
  <c r="FO2" i="15"/>
  <c r="FP2" i="15"/>
  <c r="FQ2" i="15"/>
  <c r="FR2" i="15"/>
  <c r="FS2" i="15"/>
  <c r="FT2" i="15"/>
  <c r="FU2" i="15"/>
  <c r="FV2" i="15"/>
  <c r="FW2" i="15"/>
  <c r="FX2" i="15"/>
  <c r="FY2" i="15"/>
  <c r="FZ2" i="15"/>
  <c r="GA2" i="15"/>
  <c r="GB2" i="15"/>
  <c r="GC2" i="15"/>
  <c r="GD2" i="15"/>
  <c r="GE2" i="15"/>
  <c r="GF2" i="15"/>
  <c r="GG2" i="15"/>
  <c r="GH2" i="15"/>
  <c r="GI2" i="15"/>
  <c r="GJ2" i="15"/>
  <c r="GK2" i="15"/>
  <c r="GL2" i="15"/>
  <c r="GM2" i="15"/>
  <c r="GN2" i="15"/>
  <c r="GO2" i="15"/>
  <c r="GP2" i="15"/>
  <c r="GQ2" i="15"/>
  <c r="GR2" i="15"/>
  <c r="GS2" i="15"/>
  <c r="GT2" i="15"/>
  <c r="GU2" i="15"/>
  <c r="GV2" i="15"/>
  <c r="GW2" i="15"/>
  <c r="GX2" i="15"/>
  <c r="GY2" i="15"/>
  <c r="GZ2" i="15"/>
  <c r="HA2" i="15"/>
  <c r="HB2" i="15"/>
  <c r="HC2" i="15"/>
  <c r="HD2" i="15"/>
  <c r="HE2" i="15"/>
  <c r="HF2" i="15"/>
  <c r="HG2" i="15"/>
  <c r="HH2" i="15"/>
  <c r="HI2" i="15"/>
  <c r="HJ2" i="15"/>
  <c r="HK2" i="15"/>
  <c r="HL2" i="15"/>
  <c r="HM2" i="15"/>
  <c r="HN2" i="15"/>
  <c r="HO2" i="15"/>
  <c r="HP2" i="15"/>
  <c r="HQ2" i="15"/>
  <c r="HR2" i="15"/>
  <c r="HS2" i="15"/>
  <c r="HT2" i="15"/>
  <c r="HU2" i="15"/>
  <c r="HV2" i="15"/>
  <c r="HW2" i="15"/>
  <c r="HX2" i="15"/>
  <c r="HY2" i="15"/>
  <c r="HZ2" i="15"/>
  <c r="IA2" i="15"/>
  <c r="IB2" i="15"/>
  <c r="IC2" i="15"/>
  <c r="ID2" i="15"/>
  <c r="IE2" i="15"/>
  <c r="IF2" i="15"/>
  <c r="IG2" i="15"/>
  <c r="IH2" i="15"/>
  <c r="II2" i="15"/>
  <c r="IJ2" i="15"/>
  <c r="IK2" i="15"/>
  <c r="IL2" i="15"/>
  <c r="IM2" i="15"/>
  <c r="IN2" i="15"/>
  <c r="IO2" i="15"/>
  <c r="IP2" i="15"/>
  <c r="IQ2" i="15"/>
  <c r="IR2" i="15"/>
  <c r="IS2" i="15"/>
  <c r="IT2" i="15"/>
  <c r="IU2" i="15"/>
  <c r="IV2" i="15"/>
  <c r="A1" i="15"/>
  <c r="B1" i="15"/>
  <c r="C1" i="15"/>
  <c r="D1" i="15"/>
  <c r="E1" i="15"/>
  <c r="F1" i="15"/>
  <c r="G1" i="15"/>
  <c r="H1" i="15"/>
  <c r="I1" i="15"/>
  <c r="J1" i="15"/>
  <c r="K1" i="15"/>
  <c r="L1" i="15"/>
  <c r="M1" i="15"/>
  <c r="N1" i="15"/>
  <c r="O1" i="15"/>
  <c r="P1" i="15"/>
  <c r="Q1" i="15"/>
  <c r="R1" i="15"/>
  <c r="S1" i="15"/>
  <c r="T1" i="15"/>
  <c r="U1" i="15"/>
  <c r="V1" i="15"/>
  <c r="W1" i="15"/>
  <c r="X1" i="15"/>
  <c r="Y1" i="15"/>
  <c r="Z1" i="15"/>
  <c r="AA1" i="15"/>
  <c r="AB1" i="15"/>
  <c r="AC1" i="15"/>
  <c r="AD1" i="15"/>
  <c r="AE1" i="15"/>
  <c r="AF1" i="15"/>
  <c r="AG1" i="15"/>
  <c r="AH1" i="15"/>
  <c r="AI1" i="15"/>
  <c r="AJ1" i="15"/>
  <c r="AK1" i="15"/>
  <c r="AL1" i="15"/>
  <c r="AM1" i="15"/>
  <c r="AN1" i="15"/>
  <c r="AO1" i="15"/>
  <c r="AP1" i="15"/>
  <c r="AQ1" i="15"/>
  <c r="AR1" i="15"/>
  <c r="AS1" i="15"/>
  <c r="AT1" i="15"/>
  <c r="AU1" i="15"/>
  <c r="AV1" i="15"/>
  <c r="AW1" i="15"/>
  <c r="AX1" i="15"/>
  <c r="AY1" i="15"/>
  <c r="AZ1" i="15"/>
  <c r="BA1" i="15"/>
  <c r="BB1" i="15"/>
  <c r="BC1" i="15"/>
  <c r="BD1" i="15"/>
  <c r="BE1" i="15"/>
  <c r="BF1" i="15"/>
  <c r="BG1" i="15"/>
  <c r="BH1" i="15"/>
  <c r="BI1" i="15"/>
  <c r="BJ1" i="15"/>
  <c r="BK1" i="15"/>
  <c r="BL1" i="15"/>
  <c r="BM1" i="15"/>
  <c r="BN1" i="15"/>
  <c r="BO1" i="15"/>
  <c r="BP1" i="15"/>
  <c r="BQ1" i="15"/>
  <c r="BR1" i="15"/>
  <c r="BS1" i="15"/>
  <c r="BT1" i="15"/>
  <c r="BU1" i="15"/>
  <c r="BV1" i="15"/>
  <c r="BW1" i="15"/>
  <c r="BX1" i="15"/>
  <c r="BY1" i="15"/>
  <c r="BZ1" i="15"/>
  <c r="CA1" i="15"/>
  <c r="CB1" i="15"/>
  <c r="CC1" i="15"/>
  <c r="CD1" i="15"/>
  <c r="CE1" i="15"/>
  <c r="CF1" i="15"/>
  <c r="CG1" i="15"/>
  <c r="CH1" i="15"/>
  <c r="CI1" i="15"/>
  <c r="CJ1" i="15"/>
  <c r="CK1" i="15"/>
  <c r="CL1" i="15"/>
  <c r="CM1" i="15"/>
  <c r="CN1" i="15"/>
  <c r="CO1" i="15"/>
  <c r="CP1" i="15"/>
  <c r="CQ1" i="15"/>
  <c r="CR1" i="15"/>
  <c r="CS1" i="15"/>
  <c r="CT1" i="15"/>
  <c r="CU1" i="15"/>
  <c r="CV1" i="15"/>
  <c r="CW1" i="15"/>
  <c r="CX1" i="15"/>
  <c r="CY1" i="15"/>
  <c r="CZ1" i="15"/>
  <c r="DA1" i="15"/>
  <c r="DB1" i="15"/>
  <c r="DC1" i="15"/>
  <c r="DD1" i="15"/>
  <c r="DE1" i="15"/>
  <c r="DF1" i="15"/>
  <c r="DG1" i="15"/>
  <c r="DH1" i="15"/>
  <c r="DI1" i="15"/>
  <c r="DJ1" i="15"/>
  <c r="DK1" i="15"/>
  <c r="DL1" i="15"/>
  <c r="DM1" i="15"/>
  <c r="DN1" i="15"/>
  <c r="DO1" i="15"/>
  <c r="DP1" i="15"/>
  <c r="DQ1" i="15"/>
  <c r="DR1" i="15"/>
  <c r="DS1" i="15"/>
  <c r="DT1" i="15"/>
  <c r="DU1" i="15"/>
  <c r="DV1" i="15"/>
  <c r="DW1" i="15"/>
  <c r="DX1" i="15"/>
  <c r="DY1" i="15"/>
  <c r="DZ1" i="15"/>
  <c r="EA1" i="15"/>
  <c r="EB1" i="15"/>
  <c r="EC1" i="15"/>
  <c r="ED1" i="15"/>
  <c r="EE1" i="15"/>
  <c r="EF1" i="15"/>
  <c r="EG1" i="15"/>
  <c r="EH1" i="15"/>
  <c r="EI1" i="15"/>
  <c r="EJ1" i="15"/>
  <c r="EK1" i="15"/>
  <c r="EL1" i="15"/>
  <c r="EM1" i="15"/>
  <c r="EN1" i="15"/>
  <c r="EO1" i="15"/>
  <c r="EP1" i="15"/>
  <c r="EQ1" i="15"/>
  <c r="ER1" i="15"/>
  <c r="ES1" i="15"/>
  <c r="ET1" i="15"/>
  <c r="EU1" i="15"/>
  <c r="EV1" i="15"/>
  <c r="EW1" i="15"/>
  <c r="EX1" i="15"/>
  <c r="EY1" i="15"/>
  <c r="EZ1" i="15"/>
  <c r="FA1" i="15"/>
  <c r="FB1" i="15"/>
  <c r="FC1" i="15"/>
  <c r="FD1" i="15"/>
  <c r="FE1" i="15"/>
  <c r="FF1" i="15"/>
  <c r="FG1" i="15"/>
  <c r="FH1" i="15"/>
  <c r="FI1" i="15"/>
  <c r="FJ1" i="15"/>
  <c r="FK1" i="15"/>
  <c r="FL1" i="15"/>
  <c r="FM1" i="15"/>
  <c r="FN1" i="15"/>
  <c r="FO1" i="15"/>
  <c r="FP1" i="15"/>
  <c r="FQ1" i="15"/>
  <c r="FR1" i="15"/>
  <c r="FS1" i="15"/>
  <c r="FT1" i="15"/>
  <c r="FU1" i="15"/>
  <c r="FV1" i="15"/>
  <c r="FW1" i="15"/>
  <c r="FX1" i="15"/>
  <c r="FY1" i="15"/>
  <c r="FZ1" i="15"/>
  <c r="GA1" i="15"/>
  <c r="GB1" i="15"/>
  <c r="GC1" i="15"/>
  <c r="GD1" i="15"/>
  <c r="GE1" i="15"/>
  <c r="GF1" i="15"/>
  <c r="GG1" i="15"/>
  <c r="GH1" i="15"/>
  <c r="GI1" i="15"/>
  <c r="GJ1" i="15"/>
  <c r="GK1" i="15"/>
  <c r="GL1" i="15"/>
  <c r="GM1" i="15"/>
  <c r="GN1" i="15"/>
  <c r="GO1" i="15"/>
  <c r="GP1" i="15"/>
  <c r="GQ1" i="15"/>
  <c r="GR1" i="15"/>
  <c r="GS1" i="15"/>
  <c r="GT1" i="15"/>
  <c r="GU1" i="15"/>
  <c r="GV1" i="15"/>
  <c r="GW1" i="15"/>
  <c r="GX1" i="15"/>
  <c r="GY1" i="15"/>
  <c r="GZ1" i="15"/>
  <c r="HA1" i="15"/>
  <c r="HB1" i="15"/>
  <c r="HC1" i="15"/>
  <c r="HD1" i="15"/>
  <c r="HE1" i="15"/>
  <c r="HF1" i="15"/>
  <c r="HG1" i="15"/>
  <c r="HH1" i="15"/>
  <c r="HI1" i="15"/>
  <c r="HJ1" i="15"/>
  <c r="HK1" i="15"/>
  <c r="HL1" i="15"/>
  <c r="HM1" i="15"/>
  <c r="HN1" i="15"/>
  <c r="HO1" i="15"/>
  <c r="HP1" i="15"/>
  <c r="HQ1" i="15"/>
  <c r="HR1" i="15"/>
  <c r="HS1" i="15"/>
  <c r="HT1" i="15"/>
  <c r="HU1" i="15"/>
  <c r="HV1" i="15"/>
  <c r="HW1" i="15"/>
  <c r="HX1" i="15"/>
  <c r="HY1" i="15"/>
  <c r="HZ1" i="15"/>
  <c r="IA1" i="15"/>
  <c r="IB1" i="15"/>
  <c r="IC1" i="15"/>
  <c r="ID1" i="15"/>
  <c r="IE1" i="15"/>
  <c r="IF1" i="15"/>
  <c r="IG1" i="15"/>
  <c r="IH1" i="15"/>
  <c r="II1" i="15"/>
  <c r="IJ1" i="15"/>
  <c r="IK1" i="15"/>
  <c r="IL1" i="15"/>
  <c r="IM1" i="15"/>
  <c r="IN1" i="15"/>
  <c r="IO1" i="15"/>
  <c r="IP1" i="15"/>
  <c r="IQ1" i="15"/>
  <c r="IR1" i="15"/>
  <c r="IS1" i="15"/>
  <c r="IT1" i="15"/>
  <c r="IU1" i="15"/>
  <c r="IV1" i="15"/>
  <c r="FD5" i="15"/>
  <c r="I5" i="15"/>
  <c r="AS6" i="15"/>
  <c r="AT6" i="15"/>
  <c r="DJ4" i="15"/>
  <c r="AV6" i="15"/>
  <c r="AU6" i="15"/>
  <c r="AW6" i="15"/>
  <c r="AX6" i="15"/>
</calcChain>
</file>

<file path=xl/sharedStrings.xml><?xml version="1.0" encoding="utf-8"?>
<sst xmlns="http://schemas.openxmlformats.org/spreadsheetml/2006/main" count="78" uniqueCount="70">
  <si>
    <t>Numéro</t>
  </si>
  <si>
    <t>Intitulé du stage</t>
  </si>
  <si>
    <t>Date</t>
  </si>
  <si>
    <t>Lieu</t>
  </si>
  <si>
    <t>Nombre d'heures de formation</t>
  </si>
  <si>
    <t>Coût horaire rémunération intervenant</t>
  </si>
  <si>
    <t>Nombre de stagiaires</t>
  </si>
  <si>
    <t>Montant payé par stagiaire</t>
  </si>
  <si>
    <t>Internet pour l'export</t>
  </si>
  <si>
    <t>Salle formation</t>
  </si>
  <si>
    <t>Maîtriser WORD</t>
  </si>
  <si>
    <t>Communiquer à l'export</t>
  </si>
  <si>
    <t>Salle réunion</t>
  </si>
  <si>
    <t>Rédiger comme un chef</t>
  </si>
  <si>
    <t>Réaliser ses graphiques avec EXCEL</t>
  </si>
  <si>
    <t>Communiquer en anglais</t>
  </si>
  <si>
    <t>Reims</t>
  </si>
  <si>
    <t>Coûts prévisionnels</t>
  </si>
  <si>
    <t>Coût administratif par participant</t>
  </si>
  <si>
    <t>Pourcentage  fournitures</t>
  </si>
  <si>
    <t>Location salle Reims</t>
  </si>
  <si>
    <t>Amortissement salle formation</t>
  </si>
  <si>
    <t>Frais transport Reims</t>
  </si>
  <si>
    <t>N° de stage</t>
  </si>
  <si>
    <t>Dépenses</t>
  </si>
  <si>
    <t>Recettes</t>
  </si>
  <si>
    <t>Coût de l'intervenant</t>
  </si>
  <si>
    <t>Versement des stagiaires</t>
  </si>
  <si>
    <t>nombre d'heures</t>
  </si>
  <si>
    <t>nombre de participants</t>
  </si>
  <si>
    <t>coût horaire</t>
  </si>
  <si>
    <t>montant unitaire</t>
  </si>
  <si>
    <t>Fournitures</t>
  </si>
  <si>
    <t>Subvention</t>
  </si>
  <si>
    <t>Coût administratif</t>
  </si>
  <si>
    <t>Coût du transport</t>
  </si>
  <si>
    <t>Location de la salle</t>
  </si>
  <si>
    <t>Amortissement du matériel</t>
  </si>
  <si>
    <t>total dépenses</t>
  </si>
  <si>
    <t>total recettes</t>
  </si>
  <si>
    <t>Solde prévisionnel</t>
  </si>
  <si>
    <t>Stage</t>
  </si>
  <si>
    <t>Coût total</t>
  </si>
  <si>
    <t>Total recettes</t>
  </si>
  <si>
    <t>Solde</t>
  </si>
  <si>
    <t>Excédent /Recettes</t>
  </si>
  <si>
    <t>à jour au</t>
  </si>
  <si>
    <t>S'initier à ACCESS</t>
  </si>
  <si>
    <t>AAAAAG77uis=</t>
  </si>
  <si>
    <t>AAAAAG77uiw=</t>
  </si>
  <si>
    <t>AAAAAG77ui0=</t>
  </si>
  <si>
    <t>AAAAAG77ui4=</t>
  </si>
  <si>
    <t>Budget prévisionnel</t>
  </si>
  <si>
    <t>Récapitulatif budget prévisionnel stages - premier trimestre</t>
  </si>
  <si>
    <t>AAAAAHv/5QI=</t>
  </si>
  <si>
    <t>AAAAAHv/5QM=</t>
  </si>
  <si>
    <t>AAAAAHv/5QQ=</t>
  </si>
  <si>
    <t>AAAAAGx77gA=</t>
  </si>
  <si>
    <t>AAAAAGx77gE=</t>
  </si>
  <si>
    <t>AAAAAGx77gI=</t>
  </si>
  <si>
    <t>AAAAAC33FgA=</t>
  </si>
  <si>
    <t>AAAAAC33FgE=</t>
  </si>
  <si>
    <t>AAAAAC33FgI=</t>
  </si>
  <si>
    <t>AAAAAG//gwA=</t>
  </si>
  <si>
    <t>AAAAAG//gwE=</t>
  </si>
  <si>
    <t>AAAAAG//gwI=</t>
  </si>
  <si>
    <t>AAAAABvvfwA=</t>
  </si>
  <si>
    <t>AAAAABvvfwE=</t>
  </si>
  <si>
    <t>AAAAABvvfwI=</t>
  </si>
  <si>
    <t>Stages prévus premier semestre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</si>
</sst>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€&quot;_-;\-* #,##0.00\ &quot;€&quot;_-;_-* &quot;-&quot;??\ &quot;€&quot;_-;_-@_-"/>
    <numFmt numFmtId="165" formatCode="_-* #,##0\ _F_-;\-* #,##0\ _F_-;_-* &quot;-&quot;\ _F_-;_-@_-"/>
    <numFmt numFmtId="166" formatCode="_-* #,##0.00\ &quot;F&quot;_-;\-* #,##0.00\ &quot;F&quot;_-;_-* &quot;-&quot;??\ &quot;F&quot;_-;_-@_-"/>
    <numFmt numFmtId="167" formatCode="_-* #,##0.00\ _F_-;\-* #,##0.00\ _F_-;_-* &quot;-&quot;??\ _F_-;_-@_-"/>
    <numFmt numFmtId="168" formatCode="_-* #,##0_ \€_-;\-* #,##0_ \€_-;_-* &quot;-&quot;??_ \€_-;_-@_-"/>
  </numFmts>
  <fonts count="17" x14ac:knownFonts="1">
    <font>
      <sz val="10"/>
      <name val="Arial"/>
    </font>
    <font>
      <b/>
      <i/>
      <sz val="10"/>
      <name val="Arial"/>
    </font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4"/>
      <name val="Arial"/>
    </font>
    <font>
      <b/>
      <sz val="10"/>
      <name val="Arial"/>
      <family val="2"/>
    </font>
    <font>
      <sz val="22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8"/>
      <name val="Arial"/>
      <family val="2"/>
    </font>
    <font>
      <b/>
      <sz val="12"/>
      <color theme="4"/>
      <name val="Arial"/>
      <family val="2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6" fillId="0" borderId="0" xfId="0" applyFont="1" applyBorder="1" applyAlignment="1">
      <alignment horizontal="center" vertical="center" wrapText="1"/>
    </xf>
    <xf numFmtId="0" fontId="1" fillId="0" borderId="0" xfId="0" applyFont="1"/>
    <xf numFmtId="14" fontId="1" fillId="0" borderId="0" xfId="0" applyNumberFormat="1" applyFont="1" applyAlignment="1">
      <alignment horizontal="left"/>
    </xf>
    <xf numFmtId="0" fontId="7" fillId="0" borderId="0" xfId="0" applyFont="1" applyBorder="1"/>
    <xf numFmtId="0" fontId="8" fillId="0" borderId="0" xfId="0" applyFont="1"/>
    <xf numFmtId="17" fontId="7" fillId="0" borderId="0" xfId="0" applyNumberFormat="1" applyFont="1" applyBorder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17" fontId="0" fillId="0" borderId="10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168" fontId="0" fillId="0" borderId="10" xfId="1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168" fontId="7" fillId="0" borderId="10" xfId="2" applyNumberFormat="1" applyFont="1" applyFill="1" applyBorder="1" applyAlignment="1">
      <alignment vertical="center"/>
    </xf>
    <xf numFmtId="10" fontId="7" fillId="0" borderId="10" xfId="3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0" xfId="0" applyFont="1" applyFill="1" applyBorder="1" applyAlignment="1">
      <alignment vertical="center"/>
    </xf>
    <xf numFmtId="0" fontId="7" fillId="0" borderId="6" xfId="0" applyFont="1" applyBorder="1"/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7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13" fillId="0" borderId="6" xfId="0" applyFont="1" applyBorder="1" applyAlignment="1">
      <alignment vertical="center"/>
    </xf>
    <xf numFmtId="165" fontId="7" fillId="0" borderId="2" xfId="0" applyNumberFormat="1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165" fontId="12" fillId="2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165" fontId="7" fillId="0" borderId="6" xfId="0" applyNumberFormat="1" applyFont="1" applyBorder="1" applyAlignment="1">
      <alignment vertical="center"/>
    </xf>
    <xf numFmtId="165" fontId="12" fillId="2" borderId="8" xfId="0" applyNumberFormat="1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165" fontId="5" fillId="4" borderId="7" xfId="0" applyNumberFormat="1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0" fontId="12" fillId="2" borderId="8" xfId="0" applyFont="1" applyFill="1" applyBorder="1" applyAlignment="1">
      <alignment horizontal="right" vertical="center"/>
    </xf>
    <xf numFmtId="0" fontId="12" fillId="2" borderId="9" xfId="0" applyFont="1" applyFill="1" applyBorder="1" applyAlignment="1">
      <alignment horizontal="right" vertical="center"/>
    </xf>
    <xf numFmtId="0" fontId="14" fillId="4" borderId="0" xfId="0" applyFont="1" applyFill="1" applyAlignment="1">
      <alignment vertical="center"/>
    </xf>
    <xf numFmtId="0" fontId="14" fillId="4" borderId="0" xfId="0" applyFont="1" applyFill="1"/>
    <xf numFmtId="0" fontId="6" fillId="0" borderId="6" xfId="0" applyFont="1" applyBorder="1"/>
    <xf numFmtId="0" fontId="6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10" fontId="7" fillId="0" borderId="14" xfId="0" applyNumberFormat="1" applyFont="1" applyBorder="1"/>
    <xf numFmtId="0" fontId="6" fillId="4" borderId="8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/>
    <xf numFmtId="0" fontId="7" fillId="4" borderId="1" xfId="0" applyFont="1" applyFill="1" applyBorder="1"/>
    <xf numFmtId="10" fontId="5" fillId="4" borderId="9" xfId="0" applyNumberFormat="1" applyFont="1" applyFill="1" applyBorder="1"/>
    <xf numFmtId="164" fontId="6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/>
    <xf numFmtId="164" fontId="5" fillId="4" borderId="1" xfId="0" applyNumberFormat="1" applyFont="1" applyFill="1" applyBorder="1"/>
    <xf numFmtId="164" fontId="7" fillId="4" borderId="0" xfId="0" applyNumberFormat="1" applyFont="1" applyFill="1" applyBorder="1"/>
    <xf numFmtId="164" fontId="7" fillId="5" borderId="0" xfId="0" applyNumberFormat="1" applyFont="1" applyFill="1" applyBorder="1"/>
    <xf numFmtId="17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168" fontId="0" fillId="0" borderId="0" xfId="1" applyNumberFormat="1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7" fillId="6" borderId="0" xfId="0" applyFont="1" applyFill="1" applyBorder="1" applyAlignment="1">
      <alignment vertical="center"/>
    </xf>
    <xf numFmtId="17" fontId="15" fillId="6" borderId="0" xfId="0" applyNumberFormat="1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externalLinkPath" Target="gestage_correction_2018.xlsx" TargetMode="External"/><Relationship Id="rId4" Type="http://schemas.openxmlformats.org/officeDocument/2006/relationships/externalLinkPath" Target="gestage_correction_2018.xlsx" TargetMode="External"/><Relationship Id="rId5" Type="http://schemas.openxmlformats.org/officeDocument/2006/relationships/externalLinkPath" Target="gestage_correction_2018.xlsx" TargetMode="External"/><Relationship Id="rId6" Type="http://schemas.openxmlformats.org/officeDocument/2006/relationships/externalLinkPath" Target="gestage_correction_2018.xlsx" TargetMode="External"/><Relationship Id="rId7" Type="http://schemas.openxmlformats.org/officeDocument/2006/relationships/printerSettings" Target="../printerSettings/printerSettings3.bin"/><Relationship Id="rId8" Type="http://schemas.openxmlformats.org/officeDocument/2006/relationships/customProperty" Target="../customProperty3.bin"/><Relationship Id="rId1" Type="http://schemas.openxmlformats.org/officeDocument/2006/relationships/externalLinkPath" Target="gestage_correction_2018.xlsx" TargetMode="External"/><Relationship Id="rId2" Type="http://schemas.openxmlformats.org/officeDocument/2006/relationships/externalLinkPath" Target="gestage_correction_2018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1" enableFormatConditionsCalculation="0"/>
  <dimension ref="A1:H17"/>
  <sheetViews>
    <sheetView showGridLines="0" tabSelected="1" workbookViewId="0"/>
  </sheetViews>
  <sheetFormatPr baseColWidth="10" defaultRowHeight="13" x14ac:dyDescent="0.15"/>
  <cols>
    <col min="1" max="1" width="8.5" customWidth="1"/>
    <col min="2" max="2" width="32.5" customWidth="1"/>
    <col min="3" max="3" width="11.6640625" customWidth="1"/>
    <col min="4" max="4" width="14.5" customWidth="1"/>
    <col min="5" max="5" width="11.83203125" customWidth="1"/>
    <col min="6" max="6" width="13.33203125" customWidth="1"/>
    <col min="7" max="7" width="10.6640625" customWidth="1"/>
    <col min="8" max="8" width="11.1640625" customWidth="1"/>
  </cols>
  <sheetData>
    <row r="1" spans="1:8" s="9" customFormat="1" ht="27" customHeight="1" x14ac:dyDescent="0.15">
      <c r="A1" s="8" t="s">
        <v>69</v>
      </c>
    </row>
    <row r="2" spans="1:8" s="21" customFormat="1" ht="52.5" customHeight="1" x14ac:dyDescent="0.1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</row>
    <row r="3" spans="1:8" s="9" customFormat="1" x14ac:dyDescent="0.15">
      <c r="A3" s="13">
        <v>1</v>
      </c>
      <c r="B3" s="14" t="s">
        <v>8</v>
      </c>
      <c r="C3" s="15">
        <v>43221</v>
      </c>
      <c r="D3" s="14" t="s">
        <v>9</v>
      </c>
      <c r="E3" s="16">
        <v>10</v>
      </c>
      <c r="F3" s="17">
        <v>70</v>
      </c>
      <c r="G3" s="16">
        <v>8</v>
      </c>
      <c r="H3" s="17">
        <v>230</v>
      </c>
    </row>
    <row r="4" spans="1:8" s="9" customFormat="1" x14ac:dyDescent="0.15">
      <c r="A4" s="13">
        <v>2</v>
      </c>
      <c r="B4" s="14" t="s">
        <v>10</v>
      </c>
      <c r="C4" s="15">
        <v>43252</v>
      </c>
      <c r="D4" s="14" t="s">
        <v>9</v>
      </c>
      <c r="E4" s="16">
        <v>20</v>
      </c>
      <c r="F4" s="17">
        <v>92</v>
      </c>
      <c r="G4" s="16">
        <v>8</v>
      </c>
      <c r="H4" s="17">
        <v>460</v>
      </c>
    </row>
    <row r="5" spans="1:8" s="9" customFormat="1" x14ac:dyDescent="0.15">
      <c r="A5" s="13">
        <v>3</v>
      </c>
      <c r="B5" s="14" t="s">
        <v>47</v>
      </c>
      <c r="C5" s="15">
        <v>43191</v>
      </c>
      <c r="D5" s="14" t="s">
        <v>9</v>
      </c>
      <c r="E5" s="16">
        <v>30</v>
      </c>
      <c r="F5" s="17">
        <v>110</v>
      </c>
      <c r="G5" s="16">
        <v>10</v>
      </c>
      <c r="H5" s="17">
        <v>600</v>
      </c>
    </row>
    <row r="6" spans="1:8" s="9" customFormat="1" x14ac:dyDescent="0.15">
      <c r="A6" s="13">
        <v>4</v>
      </c>
      <c r="B6" s="14" t="s">
        <v>11</v>
      </c>
      <c r="C6" s="15">
        <v>43191</v>
      </c>
      <c r="D6" s="14" t="s">
        <v>12</v>
      </c>
      <c r="E6" s="16">
        <v>12</v>
      </c>
      <c r="F6" s="17">
        <v>85</v>
      </c>
      <c r="G6" s="16">
        <v>12</v>
      </c>
      <c r="H6" s="17">
        <v>180</v>
      </c>
    </row>
    <row r="7" spans="1:8" s="9" customFormat="1" x14ac:dyDescent="0.15">
      <c r="A7" s="13">
        <v>5</v>
      </c>
      <c r="B7" s="14" t="s">
        <v>13</v>
      </c>
      <c r="C7" s="15">
        <v>43221</v>
      </c>
      <c r="D7" s="14" t="s">
        <v>12</v>
      </c>
      <c r="E7" s="16">
        <v>12</v>
      </c>
      <c r="F7" s="17">
        <v>80</v>
      </c>
      <c r="G7" s="16">
        <v>12</v>
      </c>
      <c r="H7" s="17">
        <v>180</v>
      </c>
    </row>
    <row r="8" spans="1:8" s="9" customFormat="1" x14ac:dyDescent="0.15">
      <c r="A8" s="13">
        <v>6</v>
      </c>
      <c r="B8" s="14" t="s">
        <v>14</v>
      </c>
      <c r="C8" s="15">
        <v>43252</v>
      </c>
      <c r="D8" s="14" t="s">
        <v>9</v>
      </c>
      <c r="E8" s="16">
        <v>10</v>
      </c>
      <c r="F8" s="17">
        <v>85</v>
      </c>
      <c r="G8" s="16">
        <v>8</v>
      </c>
      <c r="H8" s="17">
        <v>280</v>
      </c>
    </row>
    <row r="9" spans="1:8" s="9" customFormat="1" x14ac:dyDescent="0.15">
      <c r="A9" s="13">
        <v>7</v>
      </c>
      <c r="B9" s="14" t="s">
        <v>15</v>
      </c>
      <c r="C9" s="15">
        <v>43221</v>
      </c>
      <c r="D9" s="14" t="s">
        <v>16</v>
      </c>
      <c r="E9" s="16">
        <v>20</v>
      </c>
      <c r="F9" s="17">
        <v>100</v>
      </c>
      <c r="G9" s="16">
        <v>10</v>
      </c>
      <c r="H9" s="17">
        <v>550</v>
      </c>
    </row>
    <row r="10" spans="1:8" s="9" customFormat="1" x14ac:dyDescent="0.15">
      <c r="A10" s="10"/>
      <c r="B10" s="11"/>
      <c r="C10" s="79"/>
      <c r="D10" s="11"/>
      <c r="E10" s="80"/>
      <c r="F10" s="81"/>
      <c r="G10" s="80"/>
      <c r="H10" s="81"/>
    </row>
    <row r="11" spans="1:8" s="9" customFormat="1" ht="16.5" customHeight="1" x14ac:dyDescent="0.15">
      <c r="A11" s="10"/>
      <c r="B11" s="11"/>
      <c r="C11" s="11"/>
      <c r="D11" s="11"/>
      <c r="E11" s="11"/>
      <c r="F11" s="11"/>
      <c r="G11" s="11"/>
      <c r="H11" s="11"/>
    </row>
    <row r="12" spans="1:8" s="9" customFormat="1" ht="21" customHeight="1" x14ac:dyDescent="0.15">
      <c r="A12" s="11"/>
      <c r="B12" s="22" t="s">
        <v>17</v>
      </c>
      <c r="C12" s="14"/>
      <c r="D12" s="11"/>
      <c r="E12" s="11"/>
      <c r="F12" s="11"/>
      <c r="G12" s="11"/>
      <c r="H12" s="11"/>
    </row>
    <row r="13" spans="1:8" s="9" customFormat="1" ht="21" customHeight="1" x14ac:dyDescent="0.15">
      <c r="A13" s="11"/>
      <c r="B13" s="18" t="s">
        <v>18</v>
      </c>
      <c r="C13" s="19">
        <v>50</v>
      </c>
      <c r="D13" s="11"/>
      <c r="E13" s="11"/>
      <c r="F13" s="11"/>
      <c r="G13" s="11"/>
      <c r="H13" s="11"/>
    </row>
    <row r="14" spans="1:8" s="9" customFormat="1" ht="21" customHeight="1" x14ac:dyDescent="0.15">
      <c r="A14" s="11"/>
      <c r="B14" s="18" t="s">
        <v>19</v>
      </c>
      <c r="C14" s="20">
        <v>0.25</v>
      </c>
      <c r="D14" s="11"/>
      <c r="E14" s="11"/>
      <c r="F14" s="11"/>
      <c r="G14" s="11"/>
      <c r="H14" s="11"/>
    </row>
    <row r="15" spans="1:8" s="9" customFormat="1" ht="21" customHeight="1" x14ac:dyDescent="0.15">
      <c r="A15" s="11"/>
      <c r="B15" s="18" t="s">
        <v>20</v>
      </c>
      <c r="C15" s="19">
        <v>500</v>
      </c>
      <c r="D15" s="11"/>
      <c r="E15" s="11"/>
      <c r="F15" s="11"/>
      <c r="G15" s="11"/>
      <c r="H15" s="11"/>
    </row>
    <row r="16" spans="1:8" s="9" customFormat="1" ht="21" customHeight="1" x14ac:dyDescent="0.15">
      <c r="A16" s="11"/>
      <c r="B16" s="18" t="s">
        <v>21</v>
      </c>
      <c r="C16" s="19">
        <v>160</v>
      </c>
      <c r="D16" s="11"/>
      <c r="E16" s="11"/>
      <c r="F16" s="11"/>
      <c r="G16" s="11"/>
      <c r="H16" s="11"/>
    </row>
    <row r="17" spans="1:8" s="9" customFormat="1" ht="21" customHeight="1" x14ac:dyDescent="0.15">
      <c r="A17" s="11"/>
      <c r="B17" s="18" t="s">
        <v>22</v>
      </c>
      <c r="C17" s="19">
        <v>160</v>
      </c>
      <c r="D17" s="11"/>
      <c r="E17" s="11"/>
      <c r="F17" s="11"/>
      <c r="G17" s="11"/>
      <c r="H17" s="11"/>
    </row>
  </sheetData>
  <phoneticPr fontId="16" type="noConversion"/>
  <printOptions horizontalCentered="1" headings="1"/>
  <pageMargins left="0.59055118110236227" right="0.59055118110236227" top="0.78740157480314965" bottom="0.78740157480314965" header="0.51181102362204722" footer="0.51181102362204722"/>
  <pageSetup paperSize="9" scale="75" orientation="landscape" horizontalDpi="300" verticalDpi="360" r:id="rId1"/>
  <headerFooter alignWithMargins="0"/>
  <customProperties>
    <customPr name="DVSECTION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2" enableFormatConditionsCalculation="0"/>
  <dimension ref="A1:E26"/>
  <sheetViews>
    <sheetView showGridLines="0" showZeros="0" zoomScale="118" zoomScaleNormal="118" zoomScalePageLayoutView="118" workbookViewId="0">
      <selection activeCell="C3" sqref="C3"/>
    </sheetView>
  </sheetViews>
  <sheetFormatPr baseColWidth="10" defaultRowHeight="13" x14ac:dyDescent="0.15"/>
  <cols>
    <col min="1" max="1" width="29.5" style="9" customWidth="1"/>
    <col min="2" max="2" width="13.5" style="9" customWidth="1"/>
    <col min="3" max="3" width="3.6640625" style="9" customWidth="1"/>
    <col min="4" max="4" width="31.33203125" style="9" customWidth="1"/>
    <col min="5" max="5" width="15.5" style="9" customWidth="1"/>
    <col min="6" max="16384" width="10.83203125" style="9"/>
  </cols>
  <sheetData>
    <row r="1" spans="1:5" ht="28" x14ac:dyDescent="0.15">
      <c r="A1" s="85" t="s">
        <v>52</v>
      </c>
      <c r="B1" s="86"/>
      <c r="C1" s="86"/>
      <c r="D1" s="86"/>
      <c r="E1" s="87"/>
    </row>
    <row r="2" spans="1:5" ht="15.75" customHeight="1" x14ac:dyDescent="0.15">
      <c r="A2" s="24"/>
      <c r="B2" s="25"/>
      <c r="C2" s="25"/>
      <c r="D2" s="25"/>
      <c r="E2" s="26"/>
    </row>
    <row r="3" spans="1:5" ht="15.75" customHeight="1" x14ac:dyDescent="0.15">
      <c r="A3" s="27"/>
      <c r="B3" s="28" t="s">
        <v>23</v>
      </c>
      <c r="C3" s="55"/>
      <c r="D3" s="29"/>
      <c r="E3" s="30"/>
    </row>
    <row r="4" spans="1:5" ht="27.75" customHeight="1" x14ac:dyDescent="0.15">
      <c r="A4" s="31" t="s">
        <v>1</v>
      </c>
      <c r="B4" s="84"/>
      <c r="C4" s="82"/>
      <c r="D4" s="83"/>
      <c r="E4" s="30"/>
    </row>
    <row r="5" spans="1:5" ht="13.5" customHeight="1" x14ac:dyDescent="0.15">
      <c r="A5" s="32" t="s">
        <v>2</v>
      </c>
      <c r="B5" s="33"/>
      <c r="C5" s="34"/>
      <c r="D5" s="34"/>
      <c r="E5" s="35"/>
    </row>
    <row r="6" spans="1:5" ht="13.5" customHeight="1" x14ac:dyDescent="0.15">
      <c r="A6" s="32" t="s">
        <v>3</v>
      </c>
      <c r="B6" s="34"/>
      <c r="C6" s="34"/>
      <c r="D6" s="34"/>
      <c r="E6" s="35"/>
    </row>
    <row r="7" spans="1:5" ht="8.25" customHeight="1" x14ac:dyDescent="0.15">
      <c r="A7" s="36"/>
      <c r="B7" s="34"/>
      <c r="C7" s="34"/>
      <c r="D7" s="37"/>
      <c r="E7" s="38"/>
    </row>
    <row r="8" spans="1:5" ht="21" customHeight="1" x14ac:dyDescent="0.15">
      <c r="A8" s="56" t="s">
        <v>24</v>
      </c>
      <c r="B8" s="53"/>
      <c r="C8" s="54"/>
      <c r="D8" s="57" t="s">
        <v>25</v>
      </c>
      <c r="E8" s="48"/>
    </row>
    <row r="9" spans="1:5" ht="14" x14ac:dyDescent="0.15">
      <c r="A9" s="32"/>
      <c r="B9" s="32"/>
      <c r="C9" s="35"/>
      <c r="D9" s="35"/>
      <c r="E9" s="43"/>
    </row>
    <row r="10" spans="1:5" ht="14" x14ac:dyDescent="0.15">
      <c r="A10" s="40" t="s">
        <v>26</v>
      </c>
      <c r="B10" s="49"/>
      <c r="C10" s="35"/>
      <c r="D10" s="58" t="s">
        <v>27</v>
      </c>
      <c r="E10" s="41"/>
    </row>
    <row r="11" spans="1:5" ht="14" x14ac:dyDescent="0.15">
      <c r="A11" s="42" t="s">
        <v>28</v>
      </c>
      <c r="B11" s="49"/>
      <c r="C11" s="35"/>
      <c r="D11" s="59" t="s">
        <v>29</v>
      </c>
      <c r="E11" s="41"/>
    </row>
    <row r="12" spans="1:5" ht="14" x14ac:dyDescent="0.15">
      <c r="A12" s="42" t="s">
        <v>30</v>
      </c>
      <c r="B12" s="49"/>
      <c r="C12" s="35"/>
      <c r="D12" s="59" t="s">
        <v>31</v>
      </c>
      <c r="E12" s="41"/>
    </row>
    <row r="13" spans="1:5" ht="14" x14ac:dyDescent="0.15">
      <c r="A13" s="42"/>
      <c r="B13" s="49"/>
      <c r="C13" s="35"/>
      <c r="D13" s="35"/>
      <c r="E13" s="41"/>
    </row>
    <row r="14" spans="1:5" ht="14" x14ac:dyDescent="0.15">
      <c r="A14" s="40" t="s">
        <v>32</v>
      </c>
      <c r="B14" s="49"/>
      <c r="C14" s="35"/>
      <c r="D14" s="58" t="s">
        <v>33</v>
      </c>
      <c r="E14" s="41"/>
    </row>
    <row r="15" spans="1:5" ht="14" x14ac:dyDescent="0.15">
      <c r="A15" s="32"/>
      <c r="B15" s="49"/>
      <c r="C15" s="35"/>
      <c r="D15" s="35"/>
      <c r="E15" s="41"/>
    </row>
    <row r="16" spans="1:5" ht="14" x14ac:dyDescent="0.15">
      <c r="A16" s="40" t="s">
        <v>34</v>
      </c>
      <c r="B16" s="49"/>
      <c r="C16" s="35"/>
      <c r="D16" s="35"/>
      <c r="E16" s="41"/>
    </row>
    <row r="17" spans="1:5" ht="14" x14ac:dyDescent="0.15">
      <c r="A17" s="32"/>
      <c r="B17" s="49"/>
      <c r="C17" s="35"/>
      <c r="D17" s="35"/>
      <c r="E17" s="41"/>
    </row>
    <row r="18" spans="1:5" ht="14" x14ac:dyDescent="0.15">
      <c r="A18" s="40" t="s">
        <v>35</v>
      </c>
      <c r="B18" s="49"/>
      <c r="C18" s="35"/>
      <c r="D18" s="35"/>
      <c r="E18" s="41"/>
    </row>
    <row r="19" spans="1:5" ht="14" x14ac:dyDescent="0.15">
      <c r="A19" s="32"/>
      <c r="B19" s="49"/>
      <c r="C19" s="35"/>
      <c r="D19" s="35"/>
      <c r="E19" s="41"/>
    </row>
    <row r="20" spans="1:5" ht="14" x14ac:dyDescent="0.15">
      <c r="A20" s="40" t="s">
        <v>36</v>
      </c>
      <c r="B20" s="49"/>
      <c r="C20" s="35"/>
      <c r="D20" s="35"/>
      <c r="E20" s="41"/>
    </row>
    <row r="21" spans="1:5" ht="14" x14ac:dyDescent="0.15">
      <c r="A21" s="32"/>
      <c r="B21" s="49"/>
      <c r="C21" s="35"/>
      <c r="D21" s="35"/>
      <c r="E21" s="41"/>
    </row>
    <row r="22" spans="1:5" ht="14" x14ac:dyDescent="0.15">
      <c r="A22" s="44" t="s">
        <v>37</v>
      </c>
      <c r="B22" s="49"/>
      <c r="C22" s="35"/>
      <c r="D22" s="35"/>
      <c r="E22" s="41"/>
    </row>
    <row r="23" spans="1:5" ht="20.25" customHeight="1" x14ac:dyDescent="0.15">
      <c r="A23" s="60" t="s">
        <v>38</v>
      </c>
      <c r="B23" s="50"/>
      <c r="C23" s="51"/>
      <c r="D23" s="61" t="s">
        <v>39</v>
      </c>
      <c r="E23" s="45"/>
    </row>
    <row r="24" spans="1:5" ht="29.25" customHeight="1" x14ac:dyDescent="0.15">
      <c r="A24" s="46" t="s">
        <v>40</v>
      </c>
      <c r="B24" s="52"/>
      <c r="C24" s="39"/>
      <c r="D24" s="47"/>
      <c r="E24" s="47"/>
    </row>
    <row r="26" spans="1:5" ht="14.25" customHeight="1" x14ac:dyDescent="0.15"/>
  </sheetData>
  <mergeCells count="1">
    <mergeCell ref="A1:E1"/>
  </mergeCells>
  <printOptions horizontalCentered="1" headings="1"/>
  <pageMargins left="0.39370078740157483" right="0.39370078740157483" top="0.78740157480314965" bottom="0.78740157480314965" header="0.51181102362204722" footer="0.51181102362204722"/>
  <pageSetup paperSize="9" orientation="portrait" horizontalDpi="300" verticalDpi="360" r:id="rId1"/>
  <headerFooter alignWithMargins="0"/>
  <customProperties>
    <customPr name="DVSECTION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3" enableFormatConditionsCalculation="0">
    <pageSetUpPr fitToPage="1"/>
  </sheetPr>
  <dimension ref="A1:H17"/>
  <sheetViews>
    <sheetView showGridLines="0" topLeftCell="A4" zoomScale="148" zoomScaleNormal="148" zoomScalePageLayoutView="148" workbookViewId="0">
      <selection activeCell="A6" sqref="A6"/>
    </sheetView>
  </sheetViews>
  <sheetFormatPr baseColWidth="10" defaultRowHeight="13" x14ac:dyDescent="0.15"/>
  <cols>
    <col min="1" max="1" width="4.5" customWidth="1"/>
    <col min="2" max="2" width="34.5" customWidth="1"/>
    <col min="3" max="3" width="11.83203125" customWidth="1"/>
    <col min="4" max="5" width="14" customWidth="1"/>
    <col min="6" max="6" width="12.5" customWidth="1"/>
    <col min="7" max="7" width="13.6640625" customWidth="1"/>
  </cols>
  <sheetData>
    <row r="1" spans="1:8" ht="18" x14ac:dyDescent="0.2">
      <c r="A1" s="6"/>
      <c r="B1" s="6"/>
    </row>
    <row r="2" spans="1:8" ht="56.25" customHeight="1" x14ac:dyDescent="0.25">
      <c r="A2" s="62" t="s">
        <v>53</v>
      </c>
      <c r="B2" s="63"/>
      <c r="C2" s="63"/>
      <c r="D2" s="63"/>
      <c r="E2" s="63"/>
      <c r="F2" s="63"/>
      <c r="G2" s="63"/>
    </row>
    <row r="3" spans="1:8" ht="35.25" customHeight="1" x14ac:dyDescent="0.15"/>
    <row r="4" spans="1:8" ht="32" x14ac:dyDescent="0.2">
      <c r="A4" s="68"/>
      <c r="B4" s="69" t="s">
        <v>41</v>
      </c>
      <c r="C4" s="69" t="s">
        <v>2</v>
      </c>
      <c r="D4" s="69" t="s">
        <v>42</v>
      </c>
      <c r="E4" s="69" t="s">
        <v>43</v>
      </c>
      <c r="F4" s="69" t="s">
        <v>44</v>
      </c>
      <c r="G4" s="70" t="s">
        <v>45</v>
      </c>
    </row>
    <row r="5" spans="1:8" ht="16" x14ac:dyDescent="0.2">
      <c r="A5" s="64"/>
      <c r="B5" s="2"/>
      <c r="C5" s="2"/>
      <c r="D5" s="74"/>
      <c r="E5" s="74"/>
      <c r="F5" s="74"/>
      <c r="G5" s="65"/>
    </row>
    <row r="6" spans="1:8" ht="16" x14ac:dyDescent="0.2">
      <c r="A6" s="66">
        <v>1</v>
      </c>
      <c r="B6" s="5"/>
      <c r="C6" s="7"/>
      <c r="D6" s="78"/>
      <c r="E6" s="77"/>
      <c r="F6" s="75"/>
      <c r="G6" s="67"/>
      <c r="H6" s="1"/>
    </row>
    <row r="7" spans="1:8" ht="16" x14ac:dyDescent="0.2">
      <c r="A7" s="66">
        <v>2</v>
      </c>
      <c r="B7" s="5"/>
      <c r="C7" s="7"/>
      <c r="D7" s="78"/>
      <c r="E7" s="77"/>
      <c r="F7" s="75"/>
      <c r="G7" s="67"/>
      <c r="H7" s="1"/>
    </row>
    <row r="8" spans="1:8" ht="16" x14ac:dyDescent="0.2">
      <c r="A8" s="66">
        <v>3</v>
      </c>
      <c r="B8" s="5"/>
      <c r="C8" s="7"/>
      <c r="D8" s="78"/>
      <c r="E8" s="77"/>
      <c r="F8" s="75"/>
      <c r="G8" s="67"/>
      <c r="H8" s="1"/>
    </row>
    <row r="9" spans="1:8" ht="16" x14ac:dyDescent="0.2">
      <c r="A9" s="66">
        <v>4</v>
      </c>
      <c r="B9" s="5"/>
      <c r="C9" s="7"/>
      <c r="D9" s="78"/>
      <c r="E9" s="77"/>
      <c r="F9" s="75"/>
      <c r="G9" s="67"/>
      <c r="H9" s="1"/>
    </row>
    <row r="10" spans="1:8" ht="16" x14ac:dyDescent="0.2">
      <c r="A10" s="66">
        <v>5</v>
      </c>
      <c r="B10" s="5"/>
      <c r="C10" s="7"/>
      <c r="D10" s="78"/>
      <c r="E10" s="77"/>
      <c r="F10" s="75"/>
      <c r="G10" s="67"/>
      <c r="H10" s="1"/>
    </row>
    <row r="11" spans="1:8" ht="16" x14ac:dyDescent="0.2">
      <c r="A11" s="66">
        <v>6</v>
      </c>
      <c r="B11" s="5"/>
      <c r="C11" s="7"/>
      <c r="D11" s="78"/>
      <c r="E11" s="77"/>
      <c r="F11" s="75"/>
      <c r="G11" s="67"/>
      <c r="H11" s="1"/>
    </row>
    <row r="12" spans="1:8" ht="16" x14ac:dyDescent="0.2">
      <c r="A12" s="66">
        <v>7</v>
      </c>
      <c r="B12" s="5"/>
      <c r="C12" s="7"/>
      <c r="D12" s="78"/>
      <c r="E12" s="77"/>
      <c r="F12" s="75"/>
      <c r="G12" s="67"/>
      <c r="H12" s="1"/>
    </row>
    <row r="13" spans="1:8" ht="16" x14ac:dyDescent="0.2">
      <c r="A13" s="23"/>
      <c r="B13" s="5"/>
      <c r="C13" s="5"/>
      <c r="D13" s="75"/>
      <c r="E13" s="75"/>
      <c r="F13" s="75"/>
      <c r="G13" s="67"/>
      <c r="H13" s="1"/>
    </row>
    <row r="14" spans="1:8" ht="16" x14ac:dyDescent="0.2">
      <c r="A14" s="71"/>
      <c r="B14" s="72"/>
      <c r="C14" s="72"/>
      <c r="D14" s="76"/>
      <c r="E14" s="76"/>
      <c r="F14" s="76"/>
      <c r="G14" s="73"/>
      <c r="H14" s="1"/>
    </row>
    <row r="17" spans="6:7" x14ac:dyDescent="0.15">
      <c r="F17" s="3" t="s">
        <v>46</v>
      </c>
      <c r="G17" s="4"/>
    </row>
  </sheetData>
  <dataConsolidate>
    <dataRefs count="7">
      <dataRef ref="B21" sheet="Access" r:id="rId1"/>
      <dataRef ref="B21" sheet="Anglais" r:id="rId2"/>
      <dataRef ref="B21" sheet="Communiquer" r:id="rId3"/>
      <dataRef ref="B21" sheet="Graphes excel" r:id="rId4"/>
      <dataRef ref="B21" sheet="Internet"/>
      <dataRef ref="B21" sheet="Rédiger" r:id="rId5"/>
      <dataRef ref="B21" sheet="Word" r:id="rId6"/>
    </dataRefs>
  </dataConsolidate>
  <printOptions horizontalCentered="1" headings="1"/>
  <pageMargins left="0.19685039370078741" right="0.19685039370078741" top="0.78740157480314965" bottom="0.78740157480314965" header="0.51181102362204722" footer="0.51181102362204722"/>
  <pageSetup paperSize="9" scale="95" orientation="portrait" horizontalDpi="300" verticalDpi="360" r:id="rId7"/>
  <headerFooter alignWithMargins="0"/>
  <customProperties>
    <customPr name="DVSECTIONID" r:id="rId8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4" enableFormatConditionsCalculation="0"/>
  <dimension ref="A1:IV13"/>
  <sheetViews>
    <sheetView workbookViewId="0">
      <selection activeCell="C13" sqref="C13"/>
    </sheetView>
  </sheetViews>
  <sheetFormatPr baseColWidth="10" defaultRowHeight="13" x14ac:dyDescent="0.15"/>
  <sheetData>
    <row r="1" spans="1:256" x14ac:dyDescent="0.15">
      <c r="A1" t="e">
        <f>IF(Stage!1:1,"AAAAAHnO3gA=",0)</f>
        <v>#VALUE!</v>
      </c>
      <c r="B1" t="e">
        <f>AND(Stage!A1,"AAAAAHnO3gE=")</f>
        <v>#VALUE!</v>
      </c>
      <c r="C1" t="e">
        <f>AND(Stage!B1,"AAAAAHnO3gI=")</f>
        <v>#VALUE!</v>
      </c>
      <c r="D1" t="e">
        <f>AND(Stage!C1,"AAAAAHnO3gM=")</f>
        <v>#VALUE!</v>
      </c>
      <c r="E1" t="e">
        <f>AND(Stage!D1,"AAAAAHnO3gQ=")</f>
        <v>#VALUE!</v>
      </c>
      <c r="F1" t="e">
        <f>AND(Stage!E1,"AAAAAHnO3gU=")</f>
        <v>#VALUE!</v>
      </c>
      <c r="G1" t="e">
        <f>AND(Stage!F1,"AAAAAHnO3gY=")</f>
        <v>#VALUE!</v>
      </c>
      <c r="H1" t="e">
        <f>AND(Stage!G1,"AAAAAHnO3gc=")</f>
        <v>#VALUE!</v>
      </c>
      <c r="I1" t="e">
        <f>AND(Stage!H1,"AAAAAHnO3gg=")</f>
        <v>#VALUE!</v>
      </c>
      <c r="J1">
        <f>IF(Stage!2:2,"AAAAAHnO3gk=",0)</f>
        <v>0</v>
      </c>
      <c r="K1" t="e">
        <f>AND(Stage!A2,"AAAAAHnO3go=")</f>
        <v>#VALUE!</v>
      </c>
      <c r="L1" t="e">
        <f>AND(Stage!B2,"AAAAAHnO3gs=")</f>
        <v>#VALUE!</v>
      </c>
      <c r="M1" t="e">
        <f>AND(Stage!C2,"AAAAAHnO3gw=")</f>
        <v>#VALUE!</v>
      </c>
      <c r="N1" t="e">
        <f>AND(Stage!D2,"AAAAAHnO3g0=")</f>
        <v>#VALUE!</v>
      </c>
      <c r="O1" t="e">
        <f>AND(Stage!E2,"AAAAAHnO3g4=")</f>
        <v>#VALUE!</v>
      </c>
      <c r="P1" t="e">
        <f>AND(Stage!F2,"AAAAAHnO3g8=")</f>
        <v>#VALUE!</v>
      </c>
      <c r="Q1" t="e">
        <f>AND(Stage!G2,"AAAAAHnO3hA=")</f>
        <v>#VALUE!</v>
      </c>
      <c r="R1" t="e">
        <f>AND(Stage!H2,"AAAAAHnO3hE=")</f>
        <v>#VALUE!</v>
      </c>
      <c r="S1" t="e">
        <f>IF(Stage!#REF!,"AAAAAHnO3hI=",0)</f>
        <v>#REF!</v>
      </c>
      <c r="T1" t="e">
        <f>AND(Stage!#REF!,"AAAAAHnO3hM=")</f>
        <v>#REF!</v>
      </c>
      <c r="U1" t="e">
        <f>AND(Stage!#REF!,"AAAAAHnO3hQ=")</f>
        <v>#REF!</v>
      </c>
      <c r="V1" t="e">
        <f>AND(Stage!#REF!,"AAAAAHnO3hU=")</f>
        <v>#REF!</v>
      </c>
      <c r="W1" t="e">
        <f>AND(Stage!#REF!,"AAAAAHnO3hY=")</f>
        <v>#REF!</v>
      </c>
      <c r="X1" t="e">
        <f>AND(Stage!#REF!,"AAAAAHnO3hc=")</f>
        <v>#REF!</v>
      </c>
      <c r="Y1" t="e">
        <f>AND(Stage!#REF!,"AAAAAHnO3hg=")</f>
        <v>#REF!</v>
      </c>
      <c r="Z1" t="e">
        <f>AND(Stage!#REF!,"AAAAAHnO3hk=")</f>
        <v>#REF!</v>
      </c>
      <c r="AA1" t="e">
        <f>AND(Stage!#REF!,"AAAAAHnO3ho=")</f>
        <v>#REF!</v>
      </c>
      <c r="AB1">
        <f>IF(Stage!3:3,"AAAAAHnO3hs=",0)</f>
        <v>0</v>
      </c>
      <c r="AC1" t="e">
        <f>AND(Stage!A3,"AAAAAHnO3hw=")</f>
        <v>#VALUE!</v>
      </c>
      <c r="AD1" t="e">
        <f>AND(Stage!B3,"AAAAAHnO3h0=")</f>
        <v>#VALUE!</v>
      </c>
      <c r="AE1" t="e">
        <f>AND(Stage!C3,"AAAAAHnO3h4=")</f>
        <v>#VALUE!</v>
      </c>
      <c r="AF1" t="e">
        <f>AND(Stage!D3,"AAAAAHnO3h8=")</f>
        <v>#VALUE!</v>
      </c>
      <c r="AG1" t="e">
        <f>AND(Stage!E3,"AAAAAHnO3iA=")</f>
        <v>#VALUE!</v>
      </c>
      <c r="AH1" t="e">
        <f>AND(Stage!F3,"AAAAAHnO3iE=")</f>
        <v>#VALUE!</v>
      </c>
      <c r="AI1" t="e">
        <f>AND(Stage!G3,"AAAAAHnO3iI=")</f>
        <v>#VALUE!</v>
      </c>
      <c r="AJ1" t="e">
        <f>AND(Stage!H3,"AAAAAHnO3iM=")</f>
        <v>#VALUE!</v>
      </c>
      <c r="AK1">
        <f>IF(Stage!4:4,"AAAAAHnO3iQ=",0)</f>
        <v>0</v>
      </c>
      <c r="AL1" t="e">
        <f>AND(Stage!A4,"AAAAAHnO3iU=")</f>
        <v>#VALUE!</v>
      </c>
      <c r="AM1" t="e">
        <f>AND(Stage!B4,"AAAAAHnO3iY=")</f>
        <v>#VALUE!</v>
      </c>
      <c r="AN1" t="e">
        <f>AND(Stage!C4,"AAAAAHnO3ic=")</f>
        <v>#VALUE!</v>
      </c>
      <c r="AO1" t="e">
        <f>AND(Stage!D4,"AAAAAHnO3ig=")</f>
        <v>#VALUE!</v>
      </c>
      <c r="AP1" t="e">
        <f>AND(Stage!E4,"AAAAAHnO3ik=")</f>
        <v>#VALUE!</v>
      </c>
      <c r="AQ1" t="e">
        <f>AND(Stage!F4,"AAAAAHnO3io=")</f>
        <v>#VALUE!</v>
      </c>
      <c r="AR1" t="e">
        <f>AND(Stage!G4,"AAAAAHnO3is=")</f>
        <v>#VALUE!</v>
      </c>
      <c r="AS1" t="e">
        <f>AND(Stage!H4,"AAAAAHnO3iw=")</f>
        <v>#VALUE!</v>
      </c>
      <c r="AT1">
        <f>IF(Stage!5:5,"AAAAAHnO3i0=",0)</f>
        <v>0</v>
      </c>
      <c r="AU1" t="e">
        <f>AND(Stage!A5,"AAAAAHnO3i4=")</f>
        <v>#VALUE!</v>
      </c>
      <c r="AV1" t="e">
        <f>AND(Stage!B5,"AAAAAHnO3i8=")</f>
        <v>#VALUE!</v>
      </c>
      <c r="AW1" t="e">
        <f>AND(Stage!C5,"AAAAAHnO3jA=")</f>
        <v>#VALUE!</v>
      </c>
      <c r="AX1" t="e">
        <f>AND(Stage!D5,"AAAAAHnO3jE=")</f>
        <v>#VALUE!</v>
      </c>
      <c r="AY1" t="e">
        <f>AND(Stage!E5,"AAAAAHnO3jI=")</f>
        <v>#VALUE!</v>
      </c>
      <c r="AZ1" t="e">
        <f>AND(Stage!F5,"AAAAAHnO3jM=")</f>
        <v>#VALUE!</v>
      </c>
      <c r="BA1" t="e">
        <f>AND(Stage!G5,"AAAAAHnO3jQ=")</f>
        <v>#VALUE!</v>
      </c>
      <c r="BB1" t="e">
        <f>AND(Stage!H5,"AAAAAHnO3jU=")</f>
        <v>#VALUE!</v>
      </c>
      <c r="BC1">
        <f>IF(Stage!6:6,"AAAAAHnO3jY=",0)</f>
        <v>0</v>
      </c>
      <c r="BD1" t="e">
        <f>AND(Stage!A6,"AAAAAHnO3jc=")</f>
        <v>#VALUE!</v>
      </c>
      <c r="BE1" t="e">
        <f>AND(Stage!B6,"AAAAAHnO3jg=")</f>
        <v>#VALUE!</v>
      </c>
      <c r="BF1" t="e">
        <f>AND(Stage!C6,"AAAAAHnO3jk=")</f>
        <v>#VALUE!</v>
      </c>
      <c r="BG1" t="e">
        <f>AND(Stage!D6,"AAAAAHnO3jo=")</f>
        <v>#VALUE!</v>
      </c>
      <c r="BH1" t="e">
        <f>AND(Stage!E6,"AAAAAHnO3js=")</f>
        <v>#VALUE!</v>
      </c>
      <c r="BI1" t="e">
        <f>AND(Stage!F6,"AAAAAHnO3jw=")</f>
        <v>#VALUE!</v>
      </c>
      <c r="BJ1" t="e">
        <f>AND(Stage!G6,"AAAAAHnO3j0=")</f>
        <v>#VALUE!</v>
      </c>
      <c r="BK1" t="e">
        <f>AND(Stage!H6,"AAAAAHnO3j4=")</f>
        <v>#VALUE!</v>
      </c>
      <c r="BL1">
        <f>IF(Stage!7:7,"AAAAAHnO3j8=",0)</f>
        <v>0</v>
      </c>
      <c r="BM1" t="e">
        <f>AND(Stage!A7,"AAAAAHnO3kA=")</f>
        <v>#VALUE!</v>
      </c>
      <c r="BN1" t="e">
        <f>AND(Stage!B7,"AAAAAHnO3kE=")</f>
        <v>#VALUE!</v>
      </c>
      <c r="BO1" t="e">
        <f>AND(Stage!C7,"AAAAAHnO3kI=")</f>
        <v>#VALUE!</v>
      </c>
      <c r="BP1" t="e">
        <f>AND(Stage!D7,"AAAAAHnO3kM=")</f>
        <v>#VALUE!</v>
      </c>
      <c r="BQ1" t="e">
        <f>AND(Stage!E7,"AAAAAHnO3kQ=")</f>
        <v>#VALUE!</v>
      </c>
      <c r="BR1" t="e">
        <f>AND(Stage!F7,"AAAAAHnO3kU=")</f>
        <v>#VALUE!</v>
      </c>
      <c r="BS1" t="e">
        <f>AND(Stage!G7,"AAAAAHnO3kY=")</f>
        <v>#VALUE!</v>
      </c>
      <c r="BT1" t="e">
        <f>AND(Stage!H7,"AAAAAHnO3kc=")</f>
        <v>#VALUE!</v>
      </c>
      <c r="BU1">
        <f>IF(Stage!8:8,"AAAAAHnO3kg=",0)</f>
        <v>0</v>
      </c>
      <c r="BV1" t="e">
        <f>AND(Stage!A8,"AAAAAHnO3kk=")</f>
        <v>#VALUE!</v>
      </c>
      <c r="BW1" t="e">
        <f>AND(Stage!B8,"AAAAAHnO3ko=")</f>
        <v>#VALUE!</v>
      </c>
      <c r="BX1" t="e">
        <f>AND(Stage!C8,"AAAAAHnO3ks=")</f>
        <v>#VALUE!</v>
      </c>
      <c r="BY1" t="e">
        <f>AND(Stage!D8,"AAAAAHnO3kw=")</f>
        <v>#VALUE!</v>
      </c>
      <c r="BZ1" t="e">
        <f>AND(Stage!E8,"AAAAAHnO3k0=")</f>
        <v>#VALUE!</v>
      </c>
      <c r="CA1" t="e">
        <f>AND(Stage!F8,"AAAAAHnO3k4=")</f>
        <v>#VALUE!</v>
      </c>
      <c r="CB1" t="e">
        <f>AND(Stage!G8,"AAAAAHnO3k8=")</f>
        <v>#VALUE!</v>
      </c>
      <c r="CC1" t="e">
        <f>AND(Stage!H8,"AAAAAHnO3lA=")</f>
        <v>#VALUE!</v>
      </c>
      <c r="CD1">
        <f>IF(Stage!9:9,"AAAAAHnO3lE=",0)</f>
        <v>0</v>
      </c>
      <c r="CE1" t="e">
        <f>AND(Stage!A9,"AAAAAHnO3lI=")</f>
        <v>#VALUE!</v>
      </c>
      <c r="CF1" t="e">
        <f>AND(Stage!B9,"AAAAAHnO3lM=")</f>
        <v>#VALUE!</v>
      </c>
      <c r="CG1" t="e">
        <f>AND(Stage!C9,"AAAAAHnO3lQ=")</f>
        <v>#VALUE!</v>
      </c>
      <c r="CH1" t="e">
        <f>AND(Stage!D9,"AAAAAHnO3lU=")</f>
        <v>#VALUE!</v>
      </c>
      <c r="CI1" t="e">
        <f>AND(Stage!E9,"AAAAAHnO3lY=")</f>
        <v>#VALUE!</v>
      </c>
      <c r="CJ1" t="e">
        <f>AND(Stage!F9,"AAAAAHnO3lc=")</f>
        <v>#VALUE!</v>
      </c>
      <c r="CK1" t="e">
        <f>AND(Stage!G9,"AAAAAHnO3lg=")</f>
        <v>#VALUE!</v>
      </c>
      <c r="CL1" t="e">
        <f>AND(Stage!H9,"AAAAAHnO3lk=")</f>
        <v>#VALUE!</v>
      </c>
      <c r="CM1">
        <f>IF(Stage!11:11,"AAAAAHnO3lo=",0)</f>
        <v>0</v>
      </c>
      <c r="CN1" t="e">
        <f>AND(Stage!A11,"AAAAAHnO3ls=")</f>
        <v>#VALUE!</v>
      </c>
      <c r="CO1" t="e">
        <f>AND(Stage!B11,"AAAAAHnO3lw=")</f>
        <v>#VALUE!</v>
      </c>
      <c r="CP1" t="e">
        <f>AND(Stage!C11,"AAAAAHnO3l0=")</f>
        <v>#VALUE!</v>
      </c>
      <c r="CQ1" t="e">
        <f>IF(Stage!#REF!,"AAAAAHnO3l4=",0)</f>
        <v>#REF!</v>
      </c>
      <c r="CR1" t="e">
        <f>AND(Stage!#REF!,"AAAAAHnO3l8=")</f>
        <v>#REF!</v>
      </c>
      <c r="CS1" t="e">
        <f>AND(Stage!#REF!,"AAAAAHnO3mA=")</f>
        <v>#REF!</v>
      </c>
      <c r="CT1" t="e">
        <f>AND(Stage!#REF!,"AAAAAHnO3mE=")</f>
        <v>#REF!</v>
      </c>
      <c r="CU1">
        <f>IF(Stage!12:12,"AAAAAHnO3mI=",0)</f>
        <v>0</v>
      </c>
      <c r="CV1" t="e">
        <f>AND(Stage!A12,"AAAAAHnO3mM=")</f>
        <v>#VALUE!</v>
      </c>
      <c r="CW1" t="e">
        <f>AND(Stage!B12,"AAAAAHnO3mQ=")</f>
        <v>#VALUE!</v>
      </c>
      <c r="CX1" t="e">
        <f>AND(Stage!C12,"AAAAAHnO3mU=")</f>
        <v>#VALUE!</v>
      </c>
      <c r="CY1">
        <f>IF(Stage!13:13,"AAAAAHnO3mY=",0)</f>
        <v>0</v>
      </c>
      <c r="CZ1" t="e">
        <f>AND(Stage!A13,"AAAAAHnO3mc=")</f>
        <v>#VALUE!</v>
      </c>
      <c r="DA1" t="e">
        <f>AND(Stage!B13,"AAAAAHnO3mg=")</f>
        <v>#VALUE!</v>
      </c>
      <c r="DB1" t="e">
        <f>AND(Stage!C13,"AAAAAHnO3mk=")</f>
        <v>#VALUE!</v>
      </c>
      <c r="DC1">
        <f>IF(Stage!14:14,"AAAAAHnO3mo=",0)</f>
        <v>0</v>
      </c>
      <c r="DD1" t="e">
        <f>AND(Stage!A14,"AAAAAHnO3ms=")</f>
        <v>#VALUE!</v>
      </c>
      <c r="DE1" t="e">
        <f>AND(Stage!B14,"AAAAAHnO3mw=")</f>
        <v>#VALUE!</v>
      </c>
      <c r="DF1" t="e">
        <f>AND(Stage!C14,"AAAAAHnO3m0=")</f>
        <v>#VALUE!</v>
      </c>
      <c r="DG1">
        <f>IF(Stage!15:15,"AAAAAHnO3m4=",0)</f>
        <v>0</v>
      </c>
      <c r="DH1" t="e">
        <f>AND(Stage!A15,"AAAAAHnO3m8=")</f>
        <v>#VALUE!</v>
      </c>
      <c r="DI1" t="e">
        <f>AND(Stage!B15,"AAAAAHnO3nA=")</f>
        <v>#VALUE!</v>
      </c>
      <c r="DJ1" t="e">
        <f>AND(Stage!C15,"AAAAAHnO3nE=")</f>
        <v>#VALUE!</v>
      </c>
      <c r="DK1">
        <f>IF(Stage!16:16,"AAAAAHnO3nI=",0)</f>
        <v>0</v>
      </c>
      <c r="DL1" t="e">
        <f>AND(Stage!A16,"AAAAAHnO3nM=")</f>
        <v>#VALUE!</v>
      </c>
      <c r="DM1" t="e">
        <f>AND(Stage!B16,"AAAAAHnO3nQ=")</f>
        <v>#VALUE!</v>
      </c>
      <c r="DN1" t="e">
        <f>AND(Stage!C16,"AAAAAHnO3nU=")</f>
        <v>#VALUE!</v>
      </c>
      <c r="DO1">
        <f>IF(Stage!17:17,"AAAAAHnO3nY=",0)</f>
        <v>0</v>
      </c>
      <c r="DP1" t="e">
        <f>AND(Stage!A17,"AAAAAHnO3nc=")</f>
        <v>#VALUE!</v>
      </c>
      <c r="DQ1" t="e">
        <f>AND(Stage!B17,"AAAAAHnO3ng=")</f>
        <v>#VALUE!</v>
      </c>
      <c r="DR1" t="e">
        <f>AND(Stage!C17,"AAAAAHnO3nk=")</f>
        <v>#VALUE!</v>
      </c>
      <c r="DS1" t="e">
        <f>IF(Stage!A:A,"AAAAAHnO3no=",0)</f>
        <v>#VALUE!</v>
      </c>
      <c r="DT1">
        <f>IF(Stage!B:B,"AAAAAHnO3ns=",0)</f>
        <v>0</v>
      </c>
      <c r="DU1">
        <f>IF(Stage!C:C,"AAAAAHnO3nw=",0)</f>
        <v>0</v>
      </c>
      <c r="DV1">
        <f>IF(Stage!D:D,"AAAAAHnO3n0=",0)</f>
        <v>0</v>
      </c>
      <c r="DW1">
        <f>IF(Stage!E:E,"AAAAAHnO3n4=",0)</f>
        <v>0</v>
      </c>
      <c r="DX1">
        <f>IF(Stage!F:F,"AAAAAHnO3n8=",0)</f>
        <v>0</v>
      </c>
      <c r="DY1">
        <f>IF(Stage!G:G,"AAAAAHnO3oA=",0)</f>
        <v>0</v>
      </c>
      <c r="DZ1">
        <f>IF(Stage!H:H,"AAAAAHnO3oE=",0)</f>
        <v>0</v>
      </c>
      <c r="EA1">
        <f>IF(Internet!1:1,"AAAAAHnO3oI=",0)</f>
        <v>0</v>
      </c>
      <c r="EB1" t="e">
        <f>AND(Internet!A1,"AAAAAHnO3oM=")</f>
        <v>#VALUE!</v>
      </c>
      <c r="EC1" t="e">
        <f>AND(Internet!B1,"AAAAAHnO3oQ=")</f>
        <v>#VALUE!</v>
      </c>
      <c r="ED1" t="e">
        <f>AND(Internet!C1,"AAAAAHnO3oU=")</f>
        <v>#VALUE!</v>
      </c>
      <c r="EE1" t="e">
        <f>AND(Internet!D1,"AAAAAHnO3oY=")</f>
        <v>#VALUE!</v>
      </c>
      <c r="EF1" t="e">
        <f>AND(Internet!E1,"AAAAAHnO3oc=")</f>
        <v>#VALUE!</v>
      </c>
      <c r="EG1">
        <f>IF(Internet!2:2,"AAAAAHnO3og=",0)</f>
        <v>0</v>
      </c>
      <c r="EH1" t="e">
        <f>AND(Internet!A2,"AAAAAHnO3ok=")</f>
        <v>#VALUE!</v>
      </c>
      <c r="EI1" t="e">
        <f>AND(Internet!B2,"AAAAAHnO3oo=")</f>
        <v>#VALUE!</v>
      </c>
      <c r="EJ1" t="e">
        <f>AND(Internet!C2,"AAAAAHnO3os=")</f>
        <v>#VALUE!</v>
      </c>
      <c r="EK1" t="e">
        <f>AND(Internet!D2,"AAAAAHnO3ow=")</f>
        <v>#VALUE!</v>
      </c>
      <c r="EL1" t="e">
        <f>AND(Internet!E2,"AAAAAHnO3o0=")</f>
        <v>#VALUE!</v>
      </c>
      <c r="EM1">
        <f>IF(Internet!3:3,"AAAAAHnO3o4=",0)</f>
        <v>0</v>
      </c>
      <c r="EN1" t="e">
        <f>AND(Internet!A3,"AAAAAHnO3o8=")</f>
        <v>#VALUE!</v>
      </c>
      <c r="EO1" t="e">
        <f>AND(Internet!B3,"AAAAAHnO3pA=")</f>
        <v>#VALUE!</v>
      </c>
      <c r="EP1" t="e">
        <f>AND(Internet!C3,"AAAAAHnO3pE=")</f>
        <v>#VALUE!</v>
      </c>
      <c r="EQ1" t="e">
        <f>AND(Internet!D3,"AAAAAHnO3pI=")</f>
        <v>#VALUE!</v>
      </c>
      <c r="ER1" t="e">
        <f>AND(Internet!E3,"AAAAAHnO3pM=")</f>
        <v>#VALUE!</v>
      </c>
      <c r="ES1">
        <f>IF(Internet!4:4,"AAAAAHnO3pQ=",0)</f>
        <v>0</v>
      </c>
      <c r="ET1" t="e">
        <f>AND(Internet!A4,"AAAAAHnO3pU=")</f>
        <v>#VALUE!</v>
      </c>
      <c r="EU1" t="e">
        <f>AND(Internet!B4,"AAAAAHnO3pY=")</f>
        <v>#VALUE!</v>
      </c>
      <c r="EV1" t="e">
        <f>AND(Internet!C4,"AAAAAHnO3pc=")</f>
        <v>#VALUE!</v>
      </c>
      <c r="EW1" t="e">
        <f>AND(Internet!D4,"AAAAAHnO3pg=")</f>
        <v>#VALUE!</v>
      </c>
      <c r="EX1" t="e">
        <f>AND(Internet!E4,"AAAAAHnO3pk=")</f>
        <v>#VALUE!</v>
      </c>
      <c r="EY1">
        <f>IF(Internet!5:5,"AAAAAHnO3po=",0)</f>
        <v>0</v>
      </c>
      <c r="EZ1" t="e">
        <f>AND(Internet!A5,"AAAAAHnO3ps=")</f>
        <v>#VALUE!</v>
      </c>
      <c r="FA1" t="e">
        <f>AND(Internet!B5,"AAAAAHnO3pw=")</f>
        <v>#VALUE!</v>
      </c>
      <c r="FB1" t="e">
        <f>AND(Internet!C5,"AAAAAHnO3p0=")</f>
        <v>#VALUE!</v>
      </c>
      <c r="FC1" t="e">
        <f>AND(Internet!D5,"AAAAAHnO3p4=")</f>
        <v>#VALUE!</v>
      </c>
      <c r="FD1" t="e">
        <f>AND(Internet!E5,"AAAAAHnO3p8=")</f>
        <v>#VALUE!</v>
      </c>
      <c r="FE1">
        <f>IF(Internet!6:6,"AAAAAHnO3qA=",0)</f>
        <v>0</v>
      </c>
      <c r="FF1" t="e">
        <f>AND(Internet!A6,"AAAAAHnO3qE=")</f>
        <v>#VALUE!</v>
      </c>
      <c r="FG1" t="e">
        <f>AND(Internet!B6,"AAAAAHnO3qI=")</f>
        <v>#VALUE!</v>
      </c>
      <c r="FH1" t="e">
        <f>AND(Internet!C6,"AAAAAHnO3qM=")</f>
        <v>#VALUE!</v>
      </c>
      <c r="FI1" t="e">
        <f>AND(Internet!D6,"AAAAAHnO3qQ=")</f>
        <v>#VALUE!</v>
      </c>
      <c r="FJ1" t="e">
        <f>AND(Internet!E6,"AAAAAHnO3qU=")</f>
        <v>#VALUE!</v>
      </c>
      <c r="FK1">
        <f>IF(Internet!7:7,"AAAAAHnO3qY=",0)</f>
        <v>0</v>
      </c>
      <c r="FL1" t="e">
        <f>AND(Internet!A7,"AAAAAHnO3qc=")</f>
        <v>#VALUE!</v>
      </c>
      <c r="FM1" t="e">
        <f>AND(Internet!B7,"AAAAAHnO3qg=")</f>
        <v>#VALUE!</v>
      </c>
      <c r="FN1" t="e">
        <f>AND(Internet!C7,"AAAAAHnO3qk=")</f>
        <v>#VALUE!</v>
      </c>
      <c r="FO1" t="e">
        <f>AND(Internet!D7,"AAAAAHnO3qo=")</f>
        <v>#VALUE!</v>
      </c>
      <c r="FP1" t="e">
        <f>AND(Internet!E7,"AAAAAHnO3qs=")</f>
        <v>#VALUE!</v>
      </c>
      <c r="FQ1">
        <f>IF(Internet!8:8,"AAAAAHnO3qw=",0)</f>
        <v>0</v>
      </c>
      <c r="FR1" t="e">
        <f>AND(Internet!A8,"AAAAAHnO3q0=")</f>
        <v>#VALUE!</v>
      </c>
      <c r="FS1" t="e">
        <f>AND(Internet!B8,"AAAAAHnO3q4=")</f>
        <v>#VALUE!</v>
      </c>
      <c r="FT1" t="e">
        <f>AND(Internet!C8,"AAAAAHnO3q8=")</f>
        <v>#VALUE!</v>
      </c>
      <c r="FU1" t="e">
        <f>AND(Internet!D8,"AAAAAHnO3rA=")</f>
        <v>#VALUE!</v>
      </c>
      <c r="FV1" t="e">
        <f>AND(Internet!E8,"AAAAAHnO3rE=")</f>
        <v>#VALUE!</v>
      </c>
      <c r="FW1">
        <f>IF(Internet!9:9,"AAAAAHnO3rI=",0)</f>
        <v>0</v>
      </c>
      <c r="FX1" t="e">
        <f>AND(Internet!A9,"AAAAAHnO3rM=")</f>
        <v>#VALUE!</v>
      </c>
      <c r="FY1" t="e">
        <f>AND(Internet!B9,"AAAAAHnO3rQ=")</f>
        <v>#VALUE!</v>
      </c>
      <c r="FZ1" t="e">
        <f>AND(Internet!C9,"AAAAAHnO3rU=")</f>
        <v>#VALUE!</v>
      </c>
      <c r="GA1" t="e">
        <f>AND(Internet!D9,"AAAAAHnO3rY=")</f>
        <v>#VALUE!</v>
      </c>
      <c r="GB1" t="e">
        <f>AND(Internet!E9,"AAAAAHnO3rc=")</f>
        <v>#VALUE!</v>
      </c>
      <c r="GC1">
        <f>IF(Internet!10:10,"AAAAAHnO3rg=",0)</f>
        <v>0</v>
      </c>
      <c r="GD1" t="e">
        <f>AND(Internet!A10,"AAAAAHnO3rk=")</f>
        <v>#VALUE!</v>
      </c>
      <c r="GE1" t="e">
        <f>AND(Internet!B10,"AAAAAHnO3ro=")</f>
        <v>#VALUE!</v>
      </c>
      <c r="GF1" t="e">
        <f>AND(Internet!C10,"AAAAAHnO3rs=")</f>
        <v>#VALUE!</v>
      </c>
      <c r="GG1" t="e">
        <f>AND(Internet!D10,"AAAAAHnO3rw=")</f>
        <v>#VALUE!</v>
      </c>
      <c r="GH1" t="e">
        <f>AND(Internet!E10,"AAAAAHnO3r0=")</f>
        <v>#VALUE!</v>
      </c>
      <c r="GI1">
        <f>IF(Internet!11:11,"AAAAAHnO3r4=",0)</f>
        <v>0</v>
      </c>
      <c r="GJ1" t="e">
        <f>AND(Internet!A11,"AAAAAHnO3r8=")</f>
        <v>#VALUE!</v>
      </c>
      <c r="GK1" t="e">
        <f>AND(Internet!B11,"AAAAAHnO3sA=")</f>
        <v>#VALUE!</v>
      </c>
      <c r="GL1" t="e">
        <f>AND(Internet!C11,"AAAAAHnO3sE=")</f>
        <v>#VALUE!</v>
      </c>
      <c r="GM1" t="e">
        <f>AND(Internet!D11,"AAAAAHnO3sI=")</f>
        <v>#VALUE!</v>
      </c>
      <c r="GN1" t="e">
        <f>AND(Internet!E11,"AAAAAHnO3sM=")</f>
        <v>#VALUE!</v>
      </c>
      <c r="GO1">
        <f>IF(Internet!12:12,"AAAAAHnO3sQ=",0)</f>
        <v>0</v>
      </c>
      <c r="GP1" t="e">
        <f>AND(Internet!A12,"AAAAAHnO3sU=")</f>
        <v>#VALUE!</v>
      </c>
      <c r="GQ1" t="e">
        <f>AND(Internet!B12,"AAAAAHnO3sY=")</f>
        <v>#VALUE!</v>
      </c>
      <c r="GR1" t="e">
        <f>AND(Internet!C12,"AAAAAHnO3sc=")</f>
        <v>#VALUE!</v>
      </c>
      <c r="GS1" t="e">
        <f>AND(Internet!D12,"AAAAAHnO3sg=")</f>
        <v>#VALUE!</v>
      </c>
      <c r="GT1" t="e">
        <f>AND(Internet!E12,"AAAAAHnO3sk=")</f>
        <v>#VALUE!</v>
      </c>
      <c r="GU1">
        <f>IF(Internet!13:13,"AAAAAHnO3so=",0)</f>
        <v>0</v>
      </c>
      <c r="GV1" t="e">
        <f>AND(Internet!A13,"AAAAAHnO3ss=")</f>
        <v>#VALUE!</v>
      </c>
      <c r="GW1" t="e">
        <f>AND(Internet!B13,"AAAAAHnO3sw=")</f>
        <v>#VALUE!</v>
      </c>
      <c r="GX1" t="e">
        <f>AND(Internet!C13,"AAAAAHnO3s0=")</f>
        <v>#VALUE!</v>
      </c>
      <c r="GY1" t="e">
        <f>AND(Internet!D13,"AAAAAHnO3s4=")</f>
        <v>#VALUE!</v>
      </c>
      <c r="GZ1" t="e">
        <f>AND(Internet!E13,"AAAAAHnO3s8=")</f>
        <v>#VALUE!</v>
      </c>
      <c r="HA1">
        <f>IF(Internet!14:14,"AAAAAHnO3tA=",0)</f>
        <v>0</v>
      </c>
      <c r="HB1" t="e">
        <f>AND(Internet!A14,"AAAAAHnO3tE=")</f>
        <v>#VALUE!</v>
      </c>
      <c r="HC1" t="e">
        <f>AND(Internet!B14,"AAAAAHnO3tI=")</f>
        <v>#VALUE!</v>
      </c>
      <c r="HD1" t="e">
        <f>AND(Internet!C14,"AAAAAHnO3tM=")</f>
        <v>#VALUE!</v>
      </c>
      <c r="HE1" t="e">
        <f>AND(Internet!D14,"AAAAAHnO3tQ=")</f>
        <v>#VALUE!</v>
      </c>
      <c r="HF1" t="e">
        <f>AND(Internet!E14,"AAAAAHnO3tU=")</f>
        <v>#VALUE!</v>
      </c>
      <c r="HG1">
        <f>IF(Internet!15:15,"AAAAAHnO3tY=",0)</f>
        <v>0</v>
      </c>
      <c r="HH1" t="e">
        <f>AND(Internet!A15,"AAAAAHnO3tc=")</f>
        <v>#VALUE!</v>
      </c>
      <c r="HI1" t="e">
        <f>AND(Internet!B15,"AAAAAHnO3tg=")</f>
        <v>#VALUE!</v>
      </c>
      <c r="HJ1" t="e">
        <f>AND(Internet!C15,"AAAAAHnO3tk=")</f>
        <v>#VALUE!</v>
      </c>
      <c r="HK1" t="e">
        <f>AND(Internet!D15,"AAAAAHnO3to=")</f>
        <v>#VALUE!</v>
      </c>
      <c r="HL1" t="e">
        <f>AND(Internet!E15,"AAAAAHnO3ts=")</f>
        <v>#VALUE!</v>
      </c>
      <c r="HM1">
        <f>IF(Internet!16:16,"AAAAAHnO3tw=",0)</f>
        <v>0</v>
      </c>
      <c r="HN1" t="e">
        <f>AND(Internet!A16,"AAAAAHnO3t0=")</f>
        <v>#VALUE!</v>
      </c>
      <c r="HO1" t="e">
        <f>AND(Internet!B16,"AAAAAHnO3t4=")</f>
        <v>#VALUE!</v>
      </c>
      <c r="HP1" t="e">
        <f>AND(Internet!C16,"AAAAAHnO3t8=")</f>
        <v>#VALUE!</v>
      </c>
      <c r="HQ1" t="e">
        <f>AND(Internet!D16,"AAAAAHnO3uA=")</f>
        <v>#VALUE!</v>
      </c>
      <c r="HR1" t="e">
        <f>AND(Internet!E16,"AAAAAHnO3uE=")</f>
        <v>#VALUE!</v>
      </c>
      <c r="HS1">
        <f>IF(Internet!17:17,"AAAAAHnO3uI=",0)</f>
        <v>0</v>
      </c>
      <c r="HT1" t="e">
        <f>AND(Internet!A17,"AAAAAHnO3uM=")</f>
        <v>#VALUE!</v>
      </c>
      <c r="HU1" t="e">
        <f>AND(Internet!B17,"AAAAAHnO3uQ=")</f>
        <v>#VALUE!</v>
      </c>
      <c r="HV1" t="e">
        <f>AND(Internet!C17,"AAAAAHnO3uU=")</f>
        <v>#VALUE!</v>
      </c>
      <c r="HW1" t="e">
        <f>AND(Internet!D17,"AAAAAHnO3uY=")</f>
        <v>#VALUE!</v>
      </c>
      <c r="HX1" t="e">
        <f>AND(Internet!E17,"AAAAAHnO3uc=")</f>
        <v>#VALUE!</v>
      </c>
      <c r="HY1">
        <f>IF(Internet!18:18,"AAAAAHnO3ug=",0)</f>
        <v>0</v>
      </c>
      <c r="HZ1" t="e">
        <f>AND(Internet!A18,"AAAAAHnO3uk=")</f>
        <v>#VALUE!</v>
      </c>
      <c r="IA1" t="e">
        <f>AND(Internet!B18,"AAAAAHnO3uo=")</f>
        <v>#VALUE!</v>
      </c>
      <c r="IB1" t="e">
        <f>AND(Internet!C18,"AAAAAHnO3us=")</f>
        <v>#VALUE!</v>
      </c>
      <c r="IC1" t="e">
        <f>AND(Internet!D18,"AAAAAHnO3uw=")</f>
        <v>#VALUE!</v>
      </c>
      <c r="ID1" t="e">
        <f>AND(Internet!E18,"AAAAAHnO3u0=")</f>
        <v>#VALUE!</v>
      </c>
      <c r="IE1">
        <f>IF(Internet!19:19,"AAAAAHnO3u4=",0)</f>
        <v>0</v>
      </c>
      <c r="IF1" t="e">
        <f>AND(Internet!A19,"AAAAAHnO3u8=")</f>
        <v>#VALUE!</v>
      </c>
      <c r="IG1" t="e">
        <f>AND(Internet!B19,"AAAAAHnO3vA=")</f>
        <v>#VALUE!</v>
      </c>
      <c r="IH1" t="e">
        <f>AND(Internet!C19,"AAAAAHnO3vE=")</f>
        <v>#VALUE!</v>
      </c>
      <c r="II1" t="e">
        <f>AND(Internet!D19,"AAAAAHnO3vI=")</f>
        <v>#VALUE!</v>
      </c>
      <c r="IJ1" t="e">
        <f>AND(Internet!E19,"AAAAAHnO3vM=")</f>
        <v>#VALUE!</v>
      </c>
      <c r="IK1">
        <f>IF(Internet!20:20,"AAAAAHnO3vQ=",0)</f>
        <v>0</v>
      </c>
      <c r="IL1" t="e">
        <f>AND(Internet!A20,"AAAAAHnO3vU=")</f>
        <v>#VALUE!</v>
      </c>
      <c r="IM1" t="e">
        <f>AND(Internet!B20,"AAAAAHnO3vY=")</f>
        <v>#VALUE!</v>
      </c>
      <c r="IN1" t="e">
        <f>AND(Internet!C20,"AAAAAHnO3vc=")</f>
        <v>#VALUE!</v>
      </c>
      <c r="IO1" t="e">
        <f>AND(Internet!D20,"AAAAAHnO3vg=")</f>
        <v>#VALUE!</v>
      </c>
      <c r="IP1" t="e">
        <f>AND(Internet!E20,"AAAAAHnO3vk=")</f>
        <v>#VALUE!</v>
      </c>
      <c r="IQ1">
        <f>IF(Internet!21:21,"AAAAAHnO3vo=",0)</f>
        <v>0</v>
      </c>
      <c r="IR1" t="e">
        <f>AND(Internet!A21,"AAAAAHnO3vs=")</f>
        <v>#VALUE!</v>
      </c>
      <c r="IS1" t="e">
        <f>AND(Internet!B21,"AAAAAHnO3vw=")</f>
        <v>#VALUE!</v>
      </c>
      <c r="IT1" t="e">
        <f>AND(Internet!C21,"AAAAAHnO3v0=")</f>
        <v>#VALUE!</v>
      </c>
      <c r="IU1" t="e">
        <f>AND(Internet!D21,"AAAAAHnO3v4=")</f>
        <v>#VALUE!</v>
      </c>
      <c r="IV1" t="e">
        <f>AND(Internet!E21,"AAAAAHnO3v8=")</f>
        <v>#VALUE!</v>
      </c>
    </row>
    <row r="2" spans="1:256" x14ac:dyDescent="0.15">
      <c r="A2" t="e">
        <f>IF(Internet!22:22,"AAAAABf2vQA=",0)</f>
        <v>#VALUE!</v>
      </c>
      <c r="B2" t="e">
        <f>AND(Internet!A22,"AAAAABf2vQE=")</f>
        <v>#VALUE!</v>
      </c>
      <c r="C2" t="e">
        <f>AND(Internet!B22,"AAAAABf2vQI=")</f>
        <v>#VALUE!</v>
      </c>
      <c r="D2" t="e">
        <f>AND(Internet!C22,"AAAAABf2vQM=")</f>
        <v>#VALUE!</v>
      </c>
      <c r="E2" t="e">
        <f>AND(Internet!D22,"AAAAABf2vQQ=")</f>
        <v>#VALUE!</v>
      </c>
      <c r="F2" t="e">
        <f>AND(Internet!E22,"AAAAABf2vQU=")</f>
        <v>#VALUE!</v>
      </c>
      <c r="G2">
        <f>IF(Internet!23:23,"AAAAABf2vQY=",0)</f>
        <v>0</v>
      </c>
      <c r="H2" t="e">
        <f>AND(Internet!A23,"AAAAABf2vQc=")</f>
        <v>#VALUE!</v>
      </c>
      <c r="I2" t="e">
        <f>AND(Internet!B23,"AAAAABf2vQg=")</f>
        <v>#VALUE!</v>
      </c>
      <c r="J2" t="e">
        <f>AND(Internet!C23,"AAAAABf2vQk=")</f>
        <v>#VALUE!</v>
      </c>
      <c r="K2" t="e">
        <f>AND(Internet!D23,"AAAAABf2vQo=")</f>
        <v>#VALUE!</v>
      </c>
      <c r="L2" t="e">
        <f>AND(Internet!E23,"AAAAABf2vQs=")</f>
        <v>#VALUE!</v>
      </c>
      <c r="M2">
        <f>IF(Internet!24:24,"AAAAABf2vQw=",0)</f>
        <v>0</v>
      </c>
      <c r="N2" t="e">
        <f>AND(Internet!A24,"AAAAABf2vQ0=")</f>
        <v>#VALUE!</v>
      </c>
      <c r="O2" t="e">
        <f>AND(Internet!B24,"AAAAABf2vQ4=")</f>
        <v>#VALUE!</v>
      </c>
      <c r="P2" t="e">
        <f>AND(Internet!C24,"AAAAABf2vQ8=")</f>
        <v>#VALUE!</v>
      </c>
      <c r="Q2" t="e">
        <f>AND(Internet!D24,"AAAAABf2vRA=")</f>
        <v>#VALUE!</v>
      </c>
      <c r="R2" t="e">
        <f>AND(Internet!E24,"AAAAABf2vRE=")</f>
        <v>#VALUE!</v>
      </c>
      <c r="S2">
        <f>IF(Internet!25:25,"AAAAABf2vRI=",0)</f>
        <v>0</v>
      </c>
      <c r="T2">
        <f>IF(Internet!26:26,"AAAAABf2vRM=",0)</f>
        <v>0</v>
      </c>
      <c r="U2">
        <f>IF(Internet!A:A,"AAAAABf2vRQ=",0)</f>
        <v>0</v>
      </c>
      <c r="V2">
        <f>IF(Internet!B:B,"AAAAABf2vRU=",0)</f>
        <v>0</v>
      </c>
      <c r="W2">
        <f>IF(Internet!C:C,"AAAAABf2vRY=",0)</f>
        <v>0</v>
      </c>
      <c r="X2">
        <f>IF(Internet!D:D,"AAAAABf2vRc=",0)</f>
        <v>0</v>
      </c>
      <c r="Y2">
        <f>IF(Internet!E:E,"AAAAABf2vRg=",0)</f>
        <v>0</v>
      </c>
      <c r="Z2" t="e">
        <f>IF(#REF!,"AAAAABf2vRk=",0)</f>
        <v>#REF!</v>
      </c>
      <c r="AA2" t="e">
        <f>AND(#REF!,"AAAAABf2vRo=")</f>
        <v>#REF!</v>
      </c>
      <c r="AB2" t="e">
        <f>AND(#REF!,"AAAAABf2vRs=")</f>
        <v>#REF!</v>
      </c>
      <c r="AC2" t="e">
        <f>AND(#REF!,"AAAAABf2vRw=")</f>
        <v>#REF!</v>
      </c>
      <c r="AD2" t="e">
        <f>AND(#REF!,"AAAAABf2vR0=")</f>
        <v>#REF!</v>
      </c>
      <c r="AE2" t="e">
        <f>AND(#REF!,"AAAAABf2vR4=")</f>
        <v>#REF!</v>
      </c>
      <c r="AF2" t="e">
        <f>IF(#REF!,"AAAAABf2vR8=",0)</f>
        <v>#REF!</v>
      </c>
      <c r="AG2" t="e">
        <f>AND(#REF!,"AAAAABf2vSA=")</f>
        <v>#REF!</v>
      </c>
      <c r="AH2" t="e">
        <f>AND(#REF!,"AAAAABf2vSE=")</f>
        <v>#REF!</v>
      </c>
      <c r="AI2" t="e">
        <f>AND(#REF!,"AAAAABf2vSI=")</f>
        <v>#REF!</v>
      </c>
      <c r="AJ2" t="e">
        <f>AND(#REF!,"AAAAABf2vSM=")</f>
        <v>#REF!</v>
      </c>
      <c r="AK2" t="e">
        <f>AND(#REF!,"AAAAABf2vSQ=")</f>
        <v>#REF!</v>
      </c>
      <c r="AL2" t="e">
        <f>IF(#REF!,"AAAAABf2vSU=",0)</f>
        <v>#REF!</v>
      </c>
      <c r="AM2" t="e">
        <f>AND(#REF!,"AAAAABf2vSY=")</f>
        <v>#REF!</v>
      </c>
      <c r="AN2" t="e">
        <f>AND(#REF!,"AAAAABf2vSc=")</f>
        <v>#REF!</v>
      </c>
      <c r="AO2" t="e">
        <f>AND(#REF!,"AAAAABf2vSg=")</f>
        <v>#REF!</v>
      </c>
      <c r="AP2" t="e">
        <f>AND(#REF!,"AAAAABf2vSk=")</f>
        <v>#REF!</v>
      </c>
      <c r="AQ2" t="e">
        <f>AND(#REF!,"AAAAABf2vSo=")</f>
        <v>#REF!</v>
      </c>
      <c r="AR2" t="e">
        <f>IF(#REF!,"AAAAABf2vSs=",0)</f>
        <v>#REF!</v>
      </c>
      <c r="AS2" t="e">
        <f>AND(#REF!,"AAAAABf2vSw=")</f>
        <v>#REF!</v>
      </c>
      <c r="AT2" t="e">
        <f>AND(#REF!,"AAAAABf2vS0=")</f>
        <v>#REF!</v>
      </c>
      <c r="AU2" t="e">
        <f>AND(#REF!,"AAAAABf2vS4=")</f>
        <v>#REF!</v>
      </c>
      <c r="AV2" t="e">
        <f>AND(#REF!,"AAAAABf2vS8=")</f>
        <v>#REF!</v>
      </c>
      <c r="AW2" t="e">
        <f>AND(#REF!,"AAAAABf2vTA=")</f>
        <v>#REF!</v>
      </c>
      <c r="AX2" t="e">
        <f>IF(#REF!,"AAAAABf2vTE=",0)</f>
        <v>#REF!</v>
      </c>
      <c r="AY2" t="e">
        <f>AND(#REF!,"AAAAABf2vTI=")</f>
        <v>#REF!</v>
      </c>
      <c r="AZ2" t="e">
        <f>AND(#REF!,"AAAAABf2vTM=")</f>
        <v>#REF!</v>
      </c>
      <c r="BA2" t="e">
        <f>AND(#REF!,"AAAAABf2vTQ=")</f>
        <v>#REF!</v>
      </c>
      <c r="BB2" t="e">
        <f>AND(#REF!,"AAAAABf2vTU=")</f>
        <v>#REF!</v>
      </c>
      <c r="BC2" t="e">
        <f>AND(#REF!,"AAAAABf2vTY=")</f>
        <v>#REF!</v>
      </c>
      <c r="BD2" t="e">
        <f>IF(#REF!,"AAAAABf2vTc=",0)</f>
        <v>#REF!</v>
      </c>
      <c r="BE2" t="e">
        <f>AND(#REF!,"AAAAABf2vTg=")</f>
        <v>#REF!</v>
      </c>
      <c r="BF2" t="e">
        <f>AND(#REF!,"AAAAABf2vTk=")</f>
        <v>#REF!</v>
      </c>
      <c r="BG2" t="e">
        <f>AND(#REF!,"AAAAABf2vTo=")</f>
        <v>#REF!</v>
      </c>
      <c r="BH2" t="e">
        <f>AND(#REF!,"AAAAABf2vTs=")</f>
        <v>#REF!</v>
      </c>
      <c r="BI2" t="e">
        <f>AND(#REF!,"AAAAABf2vTw=")</f>
        <v>#REF!</v>
      </c>
      <c r="BJ2" t="e">
        <f>IF(#REF!,"AAAAABf2vT0=",0)</f>
        <v>#REF!</v>
      </c>
      <c r="BK2" t="e">
        <f>AND(#REF!,"AAAAABf2vT4=")</f>
        <v>#REF!</v>
      </c>
      <c r="BL2" t="e">
        <f>AND(#REF!,"AAAAABf2vT8=")</f>
        <v>#REF!</v>
      </c>
      <c r="BM2" t="e">
        <f>AND(#REF!,"AAAAABf2vUA=")</f>
        <v>#REF!</v>
      </c>
      <c r="BN2" t="e">
        <f>AND(#REF!,"AAAAABf2vUE=")</f>
        <v>#REF!</v>
      </c>
      <c r="BO2" t="e">
        <f>AND(#REF!,"AAAAABf2vUI=")</f>
        <v>#REF!</v>
      </c>
      <c r="BP2" t="e">
        <f>IF(#REF!,"AAAAABf2vUM=",0)</f>
        <v>#REF!</v>
      </c>
      <c r="BQ2" t="e">
        <f>AND(#REF!,"AAAAABf2vUQ=")</f>
        <v>#REF!</v>
      </c>
      <c r="BR2" t="e">
        <f>AND(#REF!,"AAAAABf2vUU=")</f>
        <v>#REF!</v>
      </c>
      <c r="BS2" t="e">
        <f>AND(#REF!,"AAAAABf2vUY=")</f>
        <v>#REF!</v>
      </c>
      <c r="BT2" t="e">
        <f>AND(#REF!,"AAAAABf2vUc=")</f>
        <v>#REF!</v>
      </c>
      <c r="BU2" t="e">
        <f>AND(#REF!,"AAAAABf2vUg=")</f>
        <v>#REF!</v>
      </c>
      <c r="BV2" t="e">
        <f>IF(#REF!,"AAAAABf2vUk=",0)</f>
        <v>#REF!</v>
      </c>
      <c r="BW2" t="e">
        <f>AND(#REF!,"AAAAABf2vUo=")</f>
        <v>#REF!</v>
      </c>
      <c r="BX2" t="e">
        <f>AND(#REF!,"AAAAABf2vUs=")</f>
        <v>#REF!</v>
      </c>
      <c r="BY2" t="e">
        <f>AND(#REF!,"AAAAABf2vUw=")</f>
        <v>#REF!</v>
      </c>
      <c r="BZ2" t="e">
        <f>AND(#REF!,"AAAAABf2vU0=")</f>
        <v>#REF!</v>
      </c>
      <c r="CA2" t="e">
        <f>AND(#REF!,"AAAAABf2vU4=")</f>
        <v>#REF!</v>
      </c>
      <c r="CB2" t="e">
        <f>IF(#REF!,"AAAAABf2vU8=",0)</f>
        <v>#REF!</v>
      </c>
      <c r="CC2" t="e">
        <f>AND(#REF!,"AAAAABf2vVA=")</f>
        <v>#REF!</v>
      </c>
      <c r="CD2" t="e">
        <f>AND(#REF!,"AAAAABf2vVE=")</f>
        <v>#REF!</v>
      </c>
      <c r="CE2" t="e">
        <f>AND(#REF!,"AAAAABf2vVI=")</f>
        <v>#REF!</v>
      </c>
      <c r="CF2" t="e">
        <f>AND(#REF!,"AAAAABf2vVM=")</f>
        <v>#REF!</v>
      </c>
      <c r="CG2" t="e">
        <f>AND(#REF!,"AAAAABf2vVQ=")</f>
        <v>#REF!</v>
      </c>
      <c r="CH2" t="e">
        <f>IF(#REF!,"AAAAABf2vVU=",0)</f>
        <v>#REF!</v>
      </c>
      <c r="CI2" t="e">
        <f>AND(#REF!,"AAAAABf2vVY=")</f>
        <v>#REF!</v>
      </c>
      <c r="CJ2" t="e">
        <f>AND(#REF!,"AAAAABf2vVc=")</f>
        <v>#REF!</v>
      </c>
      <c r="CK2" t="e">
        <f>AND(#REF!,"AAAAABf2vVg=")</f>
        <v>#REF!</v>
      </c>
      <c r="CL2" t="e">
        <f>AND(#REF!,"AAAAABf2vVk=")</f>
        <v>#REF!</v>
      </c>
      <c r="CM2" t="e">
        <f>AND(#REF!,"AAAAABf2vVo=")</f>
        <v>#REF!</v>
      </c>
      <c r="CN2" t="e">
        <f>IF(#REF!,"AAAAABf2vVs=",0)</f>
        <v>#REF!</v>
      </c>
      <c r="CO2" t="e">
        <f>AND(#REF!,"AAAAABf2vVw=")</f>
        <v>#REF!</v>
      </c>
      <c r="CP2" t="e">
        <f>AND(#REF!,"AAAAABf2vV0=")</f>
        <v>#REF!</v>
      </c>
      <c r="CQ2" t="e">
        <f>AND(#REF!,"AAAAABf2vV4=")</f>
        <v>#REF!</v>
      </c>
      <c r="CR2" t="e">
        <f>AND(#REF!,"AAAAABf2vV8=")</f>
        <v>#REF!</v>
      </c>
      <c r="CS2" t="e">
        <f>AND(#REF!,"AAAAABf2vWA=")</f>
        <v>#REF!</v>
      </c>
      <c r="CT2" t="e">
        <f>IF(#REF!,"AAAAABf2vWE=",0)</f>
        <v>#REF!</v>
      </c>
      <c r="CU2" t="e">
        <f>AND(#REF!,"AAAAABf2vWI=")</f>
        <v>#REF!</v>
      </c>
      <c r="CV2" t="e">
        <f>AND(#REF!,"AAAAABf2vWM=")</f>
        <v>#REF!</v>
      </c>
      <c r="CW2" t="e">
        <f>AND(#REF!,"AAAAABf2vWQ=")</f>
        <v>#REF!</v>
      </c>
      <c r="CX2" t="e">
        <f>AND(#REF!,"AAAAABf2vWU=")</f>
        <v>#REF!</v>
      </c>
      <c r="CY2" t="e">
        <f>AND(#REF!,"AAAAABf2vWY=")</f>
        <v>#REF!</v>
      </c>
      <c r="CZ2" t="e">
        <f>IF(#REF!,"AAAAABf2vWc=",0)</f>
        <v>#REF!</v>
      </c>
      <c r="DA2" t="e">
        <f>AND(#REF!,"AAAAABf2vWg=")</f>
        <v>#REF!</v>
      </c>
      <c r="DB2" t="e">
        <f>AND(#REF!,"AAAAABf2vWk=")</f>
        <v>#REF!</v>
      </c>
      <c r="DC2" t="e">
        <f>AND(#REF!,"AAAAABf2vWo=")</f>
        <v>#REF!</v>
      </c>
      <c r="DD2" t="e">
        <f>AND(#REF!,"AAAAABf2vWs=")</f>
        <v>#REF!</v>
      </c>
      <c r="DE2" t="e">
        <f>AND(#REF!,"AAAAABf2vWw=")</f>
        <v>#REF!</v>
      </c>
      <c r="DF2" t="e">
        <f>IF(#REF!,"AAAAABf2vW0=",0)</f>
        <v>#REF!</v>
      </c>
      <c r="DG2" t="e">
        <f>AND(#REF!,"AAAAABf2vW4=")</f>
        <v>#REF!</v>
      </c>
      <c r="DH2" t="e">
        <f>AND(#REF!,"AAAAABf2vW8=")</f>
        <v>#REF!</v>
      </c>
      <c r="DI2" t="e">
        <f>AND(#REF!,"AAAAABf2vXA=")</f>
        <v>#REF!</v>
      </c>
      <c r="DJ2" t="e">
        <f>AND(#REF!,"AAAAABf2vXE=")</f>
        <v>#REF!</v>
      </c>
      <c r="DK2" t="e">
        <f>AND(#REF!,"AAAAABf2vXI=")</f>
        <v>#REF!</v>
      </c>
      <c r="DL2" t="e">
        <f>IF(#REF!,"AAAAABf2vXM=",0)</f>
        <v>#REF!</v>
      </c>
      <c r="DM2" t="e">
        <f>AND(#REF!,"AAAAABf2vXQ=")</f>
        <v>#REF!</v>
      </c>
      <c r="DN2" t="e">
        <f>AND(#REF!,"AAAAABf2vXU=")</f>
        <v>#REF!</v>
      </c>
      <c r="DO2" t="e">
        <f>AND(#REF!,"AAAAABf2vXY=")</f>
        <v>#REF!</v>
      </c>
      <c r="DP2" t="e">
        <f>AND(#REF!,"AAAAABf2vXc=")</f>
        <v>#REF!</v>
      </c>
      <c r="DQ2" t="e">
        <f>AND(#REF!,"AAAAABf2vXg=")</f>
        <v>#REF!</v>
      </c>
      <c r="DR2" t="e">
        <f>IF(#REF!,"AAAAABf2vXk=",0)</f>
        <v>#REF!</v>
      </c>
      <c r="DS2" t="e">
        <f>AND(#REF!,"AAAAABf2vXo=")</f>
        <v>#REF!</v>
      </c>
      <c r="DT2" t="e">
        <f>AND(#REF!,"AAAAABf2vXs=")</f>
        <v>#REF!</v>
      </c>
      <c r="DU2" t="e">
        <f>AND(#REF!,"AAAAABf2vXw=")</f>
        <v>#REF!</v>
      </c>
      <c r="DV2" t="e">
        <f>AND(#REF!,"AAAAABf2vX0=")</f>
        <v>#REF!</v>
      </c>
      <c r="DW2" t="e">
        <f>AND(#REF!,"AAAAABf2vX4=")</f>
        <v>#REF!</v>
      </c>
      <c r="DX2" t="e">
        <f>IF(#REF!,"AAAAABf2vX8=",0)</f>
        <v>#REF!</v>
      </c>
      <c r="DY2" t="e">
        <f>AND(#REF!,"AAAAABf2vYA=")</f>
        <v>#REF!</v>
      </c>
      <c r="DZ2" t="e">
        <f>AND(#REF!,"AAAAABf2vYE=")</f>
        <v>#REF!</v>
      </c>
      <c r="EA2" t="e">
        <f>AND(#REF!,"AAAAABf2vYI=")</f>
        <v>#REF!</v>
      </c>
      <c r="EB2" t="e">
        <f>AND(#REF!,"AAAAABf2vYM=")</f>
        <v>#REF!</v>
      </c>
      <c r="EC2" t="e">
        <f>AND(#REF!,"AAAAABf2vYQ=")</f>
        <v>#REF!</v>
      </c>
      <c r="ED2" t="e">
        <f>IF(#REF!,"AAAAABf2vYU=",0)</f>
        <v>#REF!</v>
      </c>
      <c r="EE2" t="e">
        <f>AND(#REF!,"AAAAABf2vYY=")</f>
        <v>#REF!</v>
      </c>
      <c r="EF2" t="e">
        <f>AND(#REF!,"AAAAABf2vYc=")</f>
        <v>#REF!</v>
      </c>
      <c r="EG2" t="e">
        <f>AND(#REF!,"AAAAABf2vYg=")</f>
        <v>#REF!</v>
      </c>
      <c r="EH2" t="e">
        <f>AND(#REF!,"AAAAABf2vYk=")</f>
        <v>#REF!</v>
      </c>
      <c r="EI2" t="e">
        <f>AND(#REF!,"AAAAABf2vYo=")</f>
        <v>#REF!</v>
      </c>
      <c r="EJ2" t="e">
        <f>IF(#REF!,"AAAAABf2vYs=",0)</f>
        <v>#REF!</v>
      </c>
      <c r="EK2" t="e">
        <f>AND(#REF!,"AAAAABf2vYw=")</f>
        <v>#REF!</v>
      </c>
      <c r="EL2" t="e">
        <f>AND(#REF!,"AAAAABf2vY0=")</f>
        <v>#REF!</v>
      </c>
      <c r="EM2" t="e">
        <f>AND(#REF!,"AAAAABf2vY4=")</f>
        <v>#REF!</v>
      </c>
      <c r="EN2" t="e">
        <f>AND(#REF!,"AAAAABf2vY8=")</f>
        <v>#REF!</v>
      </c>
      <c r="EO2" t="e">
        <f>AND(#REF!,"AAAAABf2vZA=")</f>
        <v>#REF!</v>
      </c>
      <c r="EP2" t="e">
        <f>IF(#REF!,"AAAAABf2vZE=",0)</f>
        <v>#REF!</v>
      </c>
      <c r="EQ2" t="e">
        <f>AND(#REF!,"AAAAABf2vZI=")</f>
        <v>#REF!</v>
      </c>
      <c r="ER2" t="e">
        <f>AND(#REF!,"AAAAABf2vZM=")</f>
        <v>#REF!</v>
      </c>
      <c r="ES2" t="e">
        <f>AND(#REF!,"AAAAABf2vZQ=")</f>
        <v>#REF!</v>
      </c>
      <c r="ET2" t="e">
        <f>AND(#REF!,"AAAAABf2vZU=")</f>
        <v>#REF!</v>
      </c>
      <c r="EU2" t="e">
        <f>AND(#REF!,"AAAAABf2vZY=")</f>
        <v>#REF!</v>
      </c>
      <c r="EV2" t="e">
        <f>IF(#REF!,"AAAAABf2vZc=",0)</f>
        <v>#REF!</v>
      </c>
      <c r="EW2" t="e">
        <f>AND(#REF!,"AAAAABf2vZg=")</f>
        <v>#REF!</v>
      </c>
      <c r="EX2" t="e">
        <f>AND(#REF!,"AAAAABf2vZk=")</f>
        <v>#REF!</v>
      </c>
      <c r="EY2" t="e">
        <f>AND(#REF!,"AAAAABf2vZo=")</f>
        <v>#REF!</v>
      </c>
      <c r="EZ2" t="e">
        <f>AND(#REF!,"AAAAABf2vZs=")</f>
        <v>#REF!</v>
      </c>
      <c r="FA2" t="e">
        <f>AND(#REF!,"AAAAABf2vZw=")</f>
        <v>#REF!</v>
      </c>
      <c r="FB2" t="e">
        <f>IF(#REF!,"AAAAABf2vZ0=",0)</f>
        <v>#REF!</v>
      </c>
      <c r="FC2" t="e">
        <f>AND(#REF!,"AAAAABf2vZ4=")</f>
        <v>#REF!</v>
      </c>
      <c r="FD2" t="e">
        <f>AND(#REF!,"AAAAABf2vZ8=")</f>
        <v>#REF!</v>
      </c>
      <c r="FE2" t="e">
        <f>AND(#REF!,"AAAAABf2vaA=")</f>
        <v>#REF!</v>
      </c>
      <c r="FF2" t="e">
        <f>AND(#REF!,"AAAAABf2vaE=")</f>
        <v>#REF!</v>
      </c>
      <c r="FG2" t="e">
        <f>AND(#REF!,"AAAAABf2vaI=")</f>
        <v>#REF!</v>
      </c>
      <c r="FH2" t="e">
        <f>IF(#REF!,"AAAAABf2vaM=",0)</f>
        <v>#REF!</v>
      </c>
      <c r="FI2" t="e">
        <f>AND(#REF!,"AAAAABf2vaQ=")</f>
        <v>#REF!</v>
      </c>
      <c r="FJ2" t="e">
        <f>AND(#REF!,"AAAAABf2vaU=")</f>
        <v>#REF!</v>
      </c>
      <c r="FK2" t="e">
        <f>AND(#REF!,"AAAAABf2vaY=")</f>
        <v>#REF!</v>
      </c>
      <c r="FL2" t="e">
        <f>AND(#REF!,"AAAAABf2vac=")</f>
        <v>#REF!</v>
      </c>
      <c r="FM2" t="e">
        <f>AND(#REF!,"AAAAABf2vag=")</f>
        <v>#REF!</v>
      </c>
      <c r="FN2" t="e">
        <f>IF(#REF!,"AAAAABf2vak=",0)</f>
        <v>#REF!</v>
      </c>
      <c r="FO2" t="e">
        <f>IF(#REF!,"AAAAABf2vao=",0)</f>
        <v>#REF!</v>
      </c>
      <c r="FP2" t="e">
        <f>IF(#REF!,"AAAAABf2vas=",0)</f>
        <v>#REF!</v>
      </c>
      <c r="FQ2" t="e">
        <f>IF(#REF!,"AAAAABf2vaw=",0)</f>
        <v>#REF!</v>
      </c>
      <c r="FR2" t="e">
        <f>IF(#REF!,"AAAAABf2va0=",0)</f>
        <v>#REF!</v>
      </c>
      <c r="FS2" t="e">
        <f>IF(#REF!,"AAAAABf2va4=",0)</f>
        <v>#REF!</v>
      </c>
      <c r="FT2" t="e">
        <f>IF(#REF!,"AAAAABf2va8=",0)</f>
        <v>#REF!</v>
      </c>
      <c r="FU2" t="e">
        <f>IF(#REF!,"AAAAABf2vbA=",0)</f>
        <v>#REF!</v>
      </c>
      <c r="FV2" t="e">
        <f>AND(#REF!,"AAAAABf2vbE=")</f>
        <v>#REF!</v>
      </c>
      <c r="FW2" t="e">
        <f>AND(#REF!,"AAAAABf2vbI=")</f>
        <v>#REF!</v>
      </c>
      <c r="FX2" t="e">
        <f>AND(#REF!,"AAAAABf2vbM=")</f>
        <v>#REF!</v>
      </c>
      <c r="FY2" t="e">
        <f>AND(#REF!,"AAAAABf2vbQ=")</f>
        <v>#REF!</v>
      </c>
      <c r="FZ2" t="e">
        <f>AND(#REF!,"AAAAABf2vbU=")</f>
        <v>#REF!</v>
      </c>
      <c r="GA2" t="e">
        <f>IF(#REF!,"AAAAABf2vbY=",0)</f>
        <v>#REF!</v>
      </c>
      <c r="GB2" t="e">
        <f>AND(#REF!,"AAAAABf2vbc=")</f>
        <v>#REF!</v>
      </c>
      <c r="GC2" t="e">
        <f>AND(#REF!,"AAAAABf2vbg=")</f>
        <v>#REF!</v>
      </c>
      <c r="GD2" t="e">
        <f>AND(#REF!,"AAAAABf2vbk=")</f>
        <v>#REF!</v>
      </c>
      <c r="GE2" t="e">
        <f>AND(#REF!,"AAAAABf2vbo=")</f>
        <v>#REF!</v>
      </c>
      <c r="GF2" t="e">
        <f>AND(#REF!,"AAAAABf2vbs=")</f>
        <v>#REF!</v>
      </c>
      <c r="GG2" t="e">
        <f>IF(#REF!,"AAAAABf2vbw=",0)</f>
        <v>#REF!</v>
      </c>
      <c r="GH2" t="e">
        <f>AND(#REF!,"AAAAABf2vb0=")</f>
        <v>#REF!</v>
      </c>
      <c r="GI2" t="e">
        <f>AND(#REF!,"AAAAABf2vb4=")</f>
        <v>#REF!</v>
      </c>
      <c r="GJ2" t="e">
        <f>AND(#REF!,"AAAAABf2vb8=")</f>
        <v>#REF!</v>
      </c>
      <c r="GK2" t="e">
        <f>AND(#REF!,"AAAAABf2vcA=")</f>
        <v>#REF!</v>
      </c>
      <c r="GL2" t="e">
        <f>AND(#REF!,"AAAAABf2vcE=")</f>
        <v>#REF!</v>
      </c>
      <c r="GM2" t="e">
        <f>IF(#REF!,"AAAAABf2vcI=",0)</f>
        <v>#REF!</v>
      </c>
      <c r="GN2" t="e">
        <f>AND(#REF!,"AAAAABf2vcM=")</f>
        <v>#REF!</v>
      </c>
      <c r="GO2" t="e">
        <f>AND(#REF!,"AAAAABf2vcQ=")</f>
        <v>#REF!</v>
      </c>
      <c r="GP2" t="e">
        <f>AND(#REF!,"AAAAABf2vcU=")</f>
        <v>#REF!</v>
      </c>
      <c r="GQ2" t="e">
        <f>AND(#REF!,"AAAAABf2vcY=")</f>
        <v>#REF!</v>
      </c>
      <c r="GR2" t="e">
        <f>AND(#REF!,"AAAAABf2vcc=")</f>
        <v>#REF!</v>
      </c>
      <c r="GS2" t="e">
        <f>IF(#REF!,"AAAAABf2vcg=",0)</f>
        <v>#REF!</v>
      </c>
      <c r="GT2" t="e">
        <f>AND(#REF!,"AAAAABf2vck=")</f>
        <v>#REF!</v>
      </c>
      <c r="GU2" t="e">
        <f>AND(#REF!,"AAAAABf2vco=")</f>
        <v>#REF!</v>
      </c>
      <c r="GV2" t="e">
        <f>AND(#REF!,"AAAAABf2vcs=")</f>
        <v>#REF!</v>
      </c>
      <c r="GW2" t="e">
        <f>AND(#REF!,"AAAAABf2vcw=")</f>
        <v>#REF!</v>
      </c>
      <c r="GX2" t="e">
        <f>AND(#REF!,"AAAAABf2vc0=")</f>
        <v>#REF!</v>
      </c>
      <c r="GY2" t="e">
        <f>IF(#REF!,"AAAAABf2vc4=",0)</f>
        <v>#REF!</v>
      </c>
      <c r="GZ2" t="e">
        <f>AND(#REF!,"AAAAABf2vc8=")</f>
        <v>#REF!</v>
      </c>
      <c r="HA2" t="e">
        <f>AND(#REF!,"AAAAABf2vdA=")</f>
        <v>#REF!</v>
      </c>
      <c r="HB2" t="e">
        <f>AND(#REF!,"AAAAABf2vdE=")</f>
        <v>#REF!</v>
      </c>
      <c r="HC2" t="e">
        <f>AND(#REF!,"AAAAABf2vdI=")</f>
        <v>#REF!</v>
      </c>
      <c r="HD2" t="e">
        <f>AND(#REF!,"AAAAABf2vdM=")</f>
        <v>#REF!</v>
      </c>
      <c r="HE2" t="e">
        <f>IF(#REF!,"AAAAABf2vdQ=",0)</f>
        <v>#REF!</v>
      </c>
      <c r="HF2" t="e">
        <f>AND(#REF!,"AAAAABf2vdU=")</f>
        <v>#REF!</v>
      </c>
      <c r="HG2" t="e">
        <f>AND(#REF!,"AAAAABf2vdY=")</f>
        <v>#REF!</v>
      </c>
      <c r="HH2" t="e">
        <f>AND(#REF!,"AAAAABf2vdc=")</f>
        <v>#REF!</v>
      </c>
      <c r="HI2" t="e">
        <f>AND(#REF!,"AAAAABf2vdg=")</f>
        <v>#REF!</v>
      </c>
      <c r="HJ2" t="e">
        <f>AND(#REF!,"AAAAABf2vdk=")</f>
        <v>#REF!</v>
      </c>
      <c r="HK2" t="e">
        <f>IF(#REF!,"AAAAABf2vdo=",0)</f>
        <v>#REF!</v>
      </c>
      <c r="HL2" t="e">
        <f>AND(#REF!,"AAAAABf2vds=")</f>
        <v>#REF!</v>
      </c>
      <c r="HM2" t="e">
        <f>AND(#REF!,"AAAAABf2vdw=")</f>
        <v>#REF!</v>
      </c>
      <c r="HN2" t="e">
        <f>AND(#REF!,"AAAAABf2vd0=")</f>
        <v>#REF!</v>
      </c>
      <c r="HO2" t="e">
        <f>AND(#REF!,"AAAAABf2vd4=")</f>
        <v>#REF!</v>
      </c>
      <c r="HP2" t="e">
        <f>AND(#REF!,"AAAAABf2vd8=")</f>
        <v>#REF!</v>
      </c>
      <c r="HQ2" t="e">
        <f>IF(#REF!,"AAAAABf2veA=",0)</f>
        <v>#REF!</v>
      </c>
      <c r="HR2" t="e">
        <f>AND(#REF!,"AAAAABf2veE=")</f>
        <v>#REF!</v>
      </c>
      <c r="HS2" t="e">
        <f>AND(#REF!,"AAAAABf2veI=")</f>
        <v>#REF!</v>
      </c>
      <c r="HT2" t="e">
        <f>AND(#REF!,"AAAAABf2veM=")</f>
        <v>#REF!</v>
      </c>
      <c r="HU2" t="e">
        <f>AND(#REF!,"AAAAABf2veQ=")</f>
        <v>#REF!</v>
      </c>
      <c r="HV2" t="e">
        <f>AND(#REF!,"AAAAABf2veU=")</f>
        <v>#REF!</v>
      </c>
      <c r="HW2" t="e">
        <f>IF(#REF!,"AAAAABf2veY=",0)</f>
        <v>#REF!</v>
      </c>
      <c r="HX2" t="e">
        <f>AND(#REF!,"AAAAABf2vec=")</f>
        <v>#REF!</v>
      </c>
      <c r="HY2" t="e">
        <f>AND(#REF!,"AAAAABf2veg=")</f>
        <v>#REF!</v>
      </c>
      <c r="HZ2" t="e">
        <f>AND(#REF!,"AAAAABf2vek=")</f>
        <v>#REF!</v>
      </c>
      <c r="IA2" t="e">
        <f>AND(#REF!,"AAAAABf2veo=")</f>
        <v>#REF!</v>
      </c>
      <c r="IB2" t="e">
        <f>AND(#REF!,"AAAAABf2ves=")</f>
        <v>#REF!</v>
      </c>
      <c r="IC2" t="e">
        <f>IF(#REF!,"AAAAABf2vew=",0)</f>
        <v>#REF!</v>
      </c>
      <c r="ID2" t="e">
        <f>AND(#REF!,"AAAAABf2ve0=")</f>
        <v>#REF!</v>
      </c>
      <c r="IE2" t="e">
        <f>AND(#REF!,"AAAAABf2ve4=")</f>
        <v>#REF!</v>
      </c>
      <c r="IF2" t="e">
        <f>AND(#REF!,"AAAAABf2ve8=")</f>
        <v>#REF!</v>
      </c>
      <c r="IG2" t="e">
        <f>AND(#REF!,"AAAAABf2vfA=")</f>
        <v>#REF!</v>
      </c>
      <c r="IH2" t="e">
        <f>AND(#REF!,"AAAAABf2vfE=")</f>
        <v>#REF!</v>
      </c>
      <c r="II2" t="e">
        <f>IF(#REF!,"AAAAABf2vfI=",0)</f>
        <v>#REF!</v>
      </c>
      <c r="IJ2" t="e">
        <f>AND(#REF!,"AAAAABf2vfM=")</f>
        <v>#REF!</v>
      </c>
      <c r="IK2" t="e">
        <f>AND(#REF!,"AAAAABf2vfQ=")</f>
        <v>#REF!</v>
      </c>
      <c r="IL2" t="e">
        <f>AND(#REF!,"AAAAABf2vfU=")</f>
        <v>#REF!</v>
      </c>
      <c r="IM2" t="e">
        <f>AND(#REF!,"AAAAABf2vfY=")</f>
        <v>#REF!</v>
      </c>
      <c r="IN2" t="e">
        <f>AND(#REF!,"AAAAABf2vfc=")</f>
        <v>#REF!</v>
      </c>
      <c r="IO2" t="e">
        <f>IF(#REF!,"AAAAABf2vfg=",0)</f>
        <v>#REF!</v>
      </c>
      <c r="IP2" t="e">
        <f>AND(#REF!,"AAAAABf2vfk=")</f>
        <v>#REF!</v>
      </c>
      <c r="IQ2" t="e">
        <f>AND(#REF!,"AAAAABf2vfo=")</f>
        <v>#REF!</v>
      </c>
      <c r="IR2" t="e">
        <f>AND(#REF!,"AAAAABf2vfs=")</f>
        <v>#REF!</v>
      </c>
      <c r="IS2" t="e">
        <f>AND(#REF!,"AAAAABf2vfw=")</f>
        <v>#REF!</v>
      </c>
      <c r="IT2" t="e">
        <f>AND(#REF!,"AAAAABf2vf0=")</f>
        <v>#REF!</v>
      </c>
      <c r="IU2" t="e">
        <f>IF(#REF!,"AAAAABf2vf4=",0)</f>
        <v>#REF!</v>
      </c>
      <c r="IV2" t="e">
        <f>AND(#REF!,"AAAAABf2vf8=")</f>
        <v>#REF!</v>
      </c>
    </row>
    <row r="3" spans="1:256" x14ac:dyDescent="0.15">
      <c r="A3" t="e">
        <f>AND(#REF!,"AAAAAH7JlgA=")</f>
        <v>#REF!</v>
      </c>
      <c r="B3" t="e">
        <f>AND(#REF!,"AAAAAH7JlgE=")</f>
        <v>#REF!</v>
      </c>
      <c r="C3" t="e">
        <f>AND(#REF!,"AAAAAH7JlgI=")</f>
        <v>#REF!</v>
      </c>
      <c r="D3" t="e">
        <f>AND(#REF!,"AAAAAH7JlgM=")</f>
        <v>#REF!</v>
      </c>
      <c r="E3" t="e">
        <f>IF(#REF!,"AAAAAH7JlgQ=",0)</f>
        <v>#REF!</v>
      </c>
      <c r="F3" t="e">
        <f>AND(#REF!,"AAAAAH7JlgU=")</f>
        <v>#REF!</v>
      </c>
      <c r="G3" t="e">
        <f>AND(#REF!,"AAAAAH7JlgY=")</f>
        <v>#REF!</v>
      </c>
      <c r="H3" t="e">
        <f>AND(#REF!,"AAAAAH7Jlgc=")</f>
        <v>#REF!</v>
      </c>
      <c r="I3" t="e">
        <f>AND(#REF!,"AAAAAH7Jlgg=")</f>
        <v>#REF!</v>
      </c>
      <c r="J3" t="e">
        <f>AND(#REF!,"AAAAAH7Jlgk=")</f>
        <v>#REF!</v>
      </c>
      <c r="K3" t="e">
        <f>IF(#REF!,"AAAAAH7Jlgo=",0)</f>
        <v>#REF!</v>
      </c>
      <c r="L3" t="e">
        <f>AND(#REF!,"AAAAAH7Jlgs=")</f>
        <v>#REF!</v>
      </c>
      <c r="M3" t="e">
        <f>AND(#REF!,"AAAAAH7Jlgw=")</f>
        <v>#REF!</v>
      </c>
      <c r="N3" t="e">
        <f>AND(#REF!,"AAAAAH7Jlg0=")</f>
        <v>#REF!</v>
      </c>
      <c r="O3" t="e">
        <f>AND(#REF!,"AAAAAH7Jlg4=")</f>
        <v>#REF!</v>
      </c>
      <c r="P3" t="e">
        <f>AND(#REF!,"AAAAAH7Jlg8=")</f>
        <v>#REF!</v>
      </c>
      <c r="Q3" t="e">
        <f>IF(#REF!,"AAAAAH7JlhA=",0)</f>
        <v>#REF!</v>
      </c>
      <c r="R3" t="e">
        <f>AND(#REF!,"AAAAAH7JlhE=")</f>
        <v>#REF!</v>
      </c>
      <c r="S3" t="e">
        <f>AND(#REF!,"AAAAAH7JlhI=")</f>
        <v>#REF!</v>
      </c>
      <c r="T3" t="e">
        <f>AND(#REF!,"AAAAAH7JlhM=")</f>
        <v>#REF!</v>
      </c>
      <c r="U3" t="e">
        <f>AND(#REF!,"AAAAAH7JlhQ=")</f>
        <v>#REF!</v>
      </c>
      <c r="V3" t="e">
        <f>AND(#REF!,"AAAAAH7JlhU=")</f>
        <v>#REF!</v>
      </c>
      <c r="W3" t="e">
        <f>IF(#REF!,"AAAAAH7JlhY=",0)</f>
        <v>#REF!</v>
      </c>
      <c r="X3" t="e">
        <f>AND(#REF!,"AAAAAH7Jlhc=")</f>
        <v>#REF!</v>
      </c>
      <c r="Y3" t="e">
        <f>AND(#REF!,"AAAAAH7Jlhg=")</f>
        <v>#REF!</v>
      </c>
      <c r="Z3" t="e">
        <f>AND(#REF!,"AAAAAH7Jlhk=")</f>
        <v>#REF!</v>
      </c>
      <c r="AA3" t="e">
        <f>AND(#REF!,"AAAAAH7Jlho=")</f>
        <v>#REF!</v>
      </c>
      <c r="AB3" t="e">
        <f>AND(#REF!,"AAAAAH7Jlhs=")</f>
        <v>#REF!</v>
      </c>
      <c r="AC3" t="e">
        <f>IF(#REF!,"AAAAAH7Jlhw=",0)</f>
        <v>#REF!</v>
      </c>
      <c r="AD3" t="e">
        <f>AND(#REF!,"AAAAAH7Jlh0=")</f>
        <v>#REF!</v>
      </c>
      <c r="AE3" t="e">
        <f>AND(#REF!,"AAAAAH7Jlh4=")</f>
        <v>#REF!</v>
      </c>
      <c r="AF3" t="e">
        <f>AND(#REF!,"AAAAAH7Jlh8=")</f>
        <v>#REF!</v>
      </c>
      <c r="AG3" t="e">
        <f>AND(#REF!,"AAAAAH7JliA=")</f>
        <v>#REF!</v>
      </c>
      <c r="AH3" t="e">
        <f>AND(#REF!,"AAAAAH7JliE=")</f>
        <v>#REF!</v>
      </c>
      <c r="AI3" t="e">
        <f>IF(#REF!,"AAAAAH7JliI=",0)</f>
        <v>#REF!</v>
      </c>
      <c r="AJ3" t="e">
        <f>AND(#REF!,"AAAAAH7JliM=")</f>
        <v>#REF!</v>
      </c>
      <c r="AK3" t="e">
        <f>AND(#REF!,"AAAAAH7JliQ=")</f>
        <v>#REF!</v>
      </c>
      <c r="AL3" t="e">
        <f>AND(#REF!,"AAAAAH7JliU=")</f>
        <v>#REF!</v>
      </c>
      <c r="AM3" t="e">
        <f>AND(#REF!,"AAAAAH7JliY=")</f>
        <v>#REF!</v>
      </c>
      <c r="AN3" t="e">
        <f>AND(#REF!,"AAAAAH7Jlic=")</f>
        <v>#REF!</v>
      </c>
      <c r="AO3" t="e">
        <f>IF(#REF!,"AAAAAH7Jlig=",0)</f>
        <v>#REF!</v>
      </c>
      <c r="AP3" t="e">
        <f>AND(#REF!,"AAAAAH7Jlik=")</f>
        <v>#REF!</v>
      </c>
      <c r="AQ3" t="e">
        <f>AND(#REF!,"AAAAAH7Jlio=")</f>
        <v>#REF!</v>
      </c>
      <c r="AR3" t="e">
        <f>AND(#REF!,"AAAAAH7Jlis=")</f>
        <v>#REF!</v>
      </c>
      <c r="AS3" t="e">
        <f>AND(#REF!,"AAAAAH7Jliw=")</f>
        <v>#REF!</v>
      </c>
      <c r="AT3" t="e">
        <f>AND(#REF!,"AAAAAH7Jli0=")</f>
        <v>#REF!</v>
      </c>
      <c r="AU3" t="e">
        <f>IF(#REF!,"AAAAAH7Jli4=",0)</f>
        <v>#REF!</v>
      </c>
      <c r="AV3" t="e">
        <f>AND(#REF!,"AAAAAH7Jli8=")</f>
        <v>#REF!</v>
      </c>
      <c r="AW3" t="e">
        <f>AND(#REF!,"AAAAAH7JljA=")</f>
        <v>#REF!</v>
      </c>
      <c r="AX3" t="e">
        <f>AND(#REF!,"AAAAAH7JljE=")</f>
        <v>#REF!</v>
      </c>
      <c r="AY3" t="e">
        <f>AND(#REF!,"AAAAAH7JljI=")</f>
        <v>#REF!</v>
      </c>
      <c r="AZ3" t="e">
        <f>AND(#REF!,"AAAAAH7JljM=")</f>
        <v>#REF!</v>
      </c>
      <c r="BA3" t="e">
        <f>IF(#REF!,"AAAAAH7JljQ=",0)</f>
        <v>#REF!</v>
      </c>
      <c r="BB3" t="e">
        <f>AND(#REF!,"AAAAAH7JljU=")</f>
        <v>#REF!</v>
      </c>
      <c r="BC3" t="e">
        <f>AND(#REF!,"AAAAAH7JljY=")</f>
        <v>#REF!</v>
      </c>
      <c r="BD3" t="e">
        <f>AND(#REF!,"AAAAAH7Jljc=")</f>
        <v>#REF!</v>
      </c>
      <c r="BE3" t="e">
        <f>AND(#REF!,"AAAAAH7Jljg=")</f>
        <v>#REF!</v>
      </c>
      <c r="BF3" t="e">
        <f>AND(#REF!,"AAAAAH7Jljk=")</f>
        <v>#REF!</v>
      </c>
      <c r="BG3" t="e">
        <f>IF(#REF!,"AAAAAH7Jljo=",0)</f>
        <v>#REF!</v>
      </c>
      <c r="BH3" t="e">
        <f>AND(#REF!,"AAAAAH7Jljs=")</f>
        <v>#REF!</v>
      </c>
      <c r="BI3" t="e">
        <f>AND(#REF!,"AAAAAH7Jljw=")</f>
        <v>#REF!</v>
      </c>
      <c r="BJ3" t="e">
        <f>AND(#REF!,"AAAAAH7Jlj0=")</f>
        <v>#REF!</v>
      </c>
      <c r="BK3" t="e">
        <f>AND(#REF!,"AAAAAH7Jlj4=")</f>
        <v>#REF!</v>
      </c>
      <c r="BL3" t="e">
        <f>AND(#REF!,"AAAAAH7Jlj8=")</f>
        <v>#REF!</v>
      </c>
      <c r="BM3" t="e">
        <f>IF(#REF!,"AAAAAH7JlkA=",0)</f>
        <v>#REF!</v>
      </c>
      <c r="BN3" t="e">
        <f>IF(#REF!,"AAAAAH7JlkE=",0)</f>
        <v>#REF!</v>
      </c>
      <c r="BO3" t="e">
        <f>IF(#REF!,"AAAAAH7JlkI=",0)</f>
        <v>#REF!</v>
      </c>
      <c r="BP3" t="e">
        <f>IF(#REF!,"AAAAAH7JlkM=",0)</f>
        <v>#REF!</v>
      </c>
      <c r="BQ3" t="e">
        <f>IF(#REF!,"AAAAAH7JlkQ=",0)</f>
        <v>#REF!</v>
      </c>
      <c r="BR3" t="e">
        <f>IF(#REF!,"AAAAAH7JlkU=",0)</f>
        <v>#REF!</v>
      </c>
      <c r="BS3" t="e">
        <f>IF(#REF!,"AAAAAH7JlkY=",0)</f>
        <v>#REF!</v>
      </c>
      <c r="BT3" t="e">
        <f>IF(#REF!,"AAAAAH7Jlkc=",0)</f>
        <v>#REF!</v>
      </c>
      <c r="BU3" t="e">
        <f>AND(#REF!,"AAAAAH7Jlkg=")</f>
        <v>#REF!</v>
      </c>
      <c r="BV3" t="e">
        <f>AND(#REF!,"AAAAAH7Jlkk=")</f>
        <v>#REF!</v>
      </c>
      <c r="BW3" t="e">
        <f>AND(#REF!,"AAAAAH7Jlko=")</f>
        <v>#REF!</v>
      </c>
      <c r="BX3" t="e">
        <f>AND(#REF!,"AAAAAH7Jlks=")</f>
        <v>#REF!</v>
      </c>
      <c r="BY3" t="e">
        <f>AND(#REF!,"AAAAAH7Jlkw=")</f>
        <v>#REF!</v>
      </c>
      <c r="BZ3" t="e">
        <f>IF(#REF!,"AAAAAH7Jlk0=",0)</f>
        <v>#REF!</v>
      </c>
      <c r="CA3" t="e">
        <f>AND(#REF!,"AAAAAH7Jlk4=")</f>
        <v>#REF!</v>
      </c>
      <c r="CB3" t="e">
        <f>AND(#REF!,"AAAAAH7Jlk8=")</f>
        <v>#REF!</v>
      </c>
      <c r="CC3" t="e">
        <f>AND(#REF!,"AAAAAH7JllA=")</f>
        <v>#REF!</v>
      </c>
      <c r="CD3" t="e">
        <f>AND(#REF!,"AAAAAH7JllE=")</f>
        <v>#REF!</v>
      </c>
      <c r="CE3" t="e">
        <f>AND(#REF!,"AAAAAH7JllI=")</f>
        <v>#REF!</v>
      </c>
      <c r="CF3" t="e">
        <f>IF(#REF!,"AAAAAH7JllM=",0)</f>
        <v>#REF!</v>
      </c>
      <c r="CG3" t="e">
        <f>AND(#REF!,"AAAAAH7JllQ=")</f>
        <v>#REF!</v>
      </c>
      <c r="CH3" t="e">
        <f>AND(#REF!,"AAAAAH7JllU=")</f>
        <v>#REF!</v>
      </c>
      <c r="CI3" t="e">
        <f>AND(#REF!,"AAAAAH7JllY=")</f>
        <v>#REF!</v>
      </c>
      <c r="CJ3" t="e">
        <f>AND(#REF!,"AAAAAH7Jllc=")</f>
        <v>#REF!</v>
      </c>
      <c r="CK3" t="e">
        <f>AND(#REF!,"AAAAAH7Jllg=")</f>
        <v>#REF!</v>
      </c>
      <c r="CL3" t="e">
        <f>IF(#REF!,"AAAAAH7Jllk=",0)</f>
        <v>#REF!</v>
      </c>
      <c r="CM3" t="e">
        <f>AND(#REF!,"AAAAAH7Jllo=")</f>
        <v>#REF!</v>
      </c>
      <c r="CN3" t="e">
        <f>AND(#REF!,"AAAAAH7Jlls=")</f>
        <v>#REF!</v>
      </c>
      <c r="CO3" t="e">
        <f>AND(#REF!,"AAAAAH7Jllw=")</f>
        <v>#REF!</v>
      </c>
      <c r="CP3" t="e">
        <f>AND(#REF!,"AAAAAH7Jll0=")</f>
        <v>#REF!</v>
      </c>
      <c r="CQ3" t="e">
        <f>AND(#REF!,"AAAAAH7Jll4=")</f>
        <v>#REF!</v>
      </c>
      <c r="CR3" t="e">
        <f>IF(#REF!,"AAAAAH7Jll8=",0)</f>
        <v>#REF!</v>
      </c>
      <c r="CS3" t="e">
        <f>AND(#REF!,"AAAAAH7JlmA=")</f>
        <v>#REF!</v>
      </c>
      <c r="CT3" t="e">
        <f>AND(#REF!,"AAAAAH7JlmE=")</f>
        <v>#REF!</v>
      </c>
      <c r="CU3" t="e">
        <f>AND(#REF!,"AAAAAH7JlmI=")</f>
        <v>#REF!</v>
      </c>
      <c r="CV3" t="e">
        <f>AND(#REF!,"AAAAAH7JlmM=")</f>
        <v>#REF!</v>
      </c>
      <c r="CW3" t="e">
        <f>AND(#REF!,"AAAAAH7JlmQ=")</f>
        <v>#REF!</v>
      </c>
      <c r="CX3" t="e">
        <f>IF(#REF!,"AAAAAH7JlmU=",0)</f>
        <v>#REF!</v>
      </c>
      <c r="CY3" t="e">
        <f>AND(#REF!,"AAAAAH7JlmY=")</f>
        <v>#REF!</v>
      </c>
      <c r="CZ3" t="e">
        <f>AND(#REF!,"AAAAAH7Jlmc=")</f>
        <v>#REF!</v>
      </c>
      <c r="DA3" t="e">
        <f>AND(#REF!,"AAAAAH7Jlmg=")</f>
        <v>#REF!</v>
      </c>
      <c r="DB3" t="e">
        <f>AND(#REF!,"AAAAAH7Jlmk=")</f>
        <v>#REF!</v>
      </c>
      <c r="DC3" t="e">
        <f>AND(#REF!,"AAAAAH7Jlmo=")</f>
        <v>#REF!</v>
      </c>
      <c r="DD3" t="e">
        <f>IF(#REF!,"AAAAAH7Jlms=",0)</f>
        <v>#REF!</v>
      </c>
      <c r="DE3" t="e">
        <f>AND(#REF!,"AAAAAH7Jlmw=")</f>
        <v>#REF!</v>
      </c>
      <c r="DF3" t="e">
        <f>AND(#REF!,"AAAAAH7Jlm0=")</f>
        <v>#REF!</v>
      </c>
      <c r="DG3" t="e">
        <f>AND(#REF!,"AAAAAH7Jlm4=")</f>
        <v>#REF!</v>
      </c>
      <c r="DH3" t="e">
        <f>AND(#REF!,"AAAAAH7Jlm8=")</f>
        <v>#REF!</v>
      </c>
      <c r="DI3" t="e">
        <f>AND(#REF!,"AAAAAH7JlnA=")</f>
        <v>#REF!</v>
      </c>
      <c r="DJ3" t="e">
        <f>IF(#REF!,"AAAAAH7JlnE=",0)</f>
        <v>#REF!</v>
      </c>
      <c r="DK3" t="e">
        <f>AND(#REF!,"AAAAAH7JlnI=")</f>
        <v>#REF!</v>
      </c>
      <c r="DL3" t="e">
        <f>AND(#REF!,"AAAAAH7JlnM=")</f>
        <v>#REF!</v>
      </c>
      <c r="DM3" t="e">
        <f>AND(#REF!,"AAAAAH7JlnQ=")</f>
        <v>#REF!</v>
      </c>
      <c r="DN3" t="e">
        <f>AND(#REF!,"AAAAAH7JlnU=")</f>
        <v>#REF!</v>
      </c>
      <c r="DO3" t="e">
        <f>AND(#REF!,"AAAAAH7JlnY=")</f>
        <v>#REF!</v>
      </c>
      <c r="DP3" t="e">
        <f>IF(#REF!,"AAAAAH7Jlnc=",0)</f>
        <v>#REF!</v>
      </c>
      <c r="DQ3" t="e">
        <f>AND(#REF!,"AAAAAH7Jlng=")</f>
        <v>#REF!</v>
      </c>
      <c r="DR3" t="e">
        <f>AND(#REF!,"AAAAAH7Jlnk=")</f>
        <v>#REF!</v>
      </c>
      <c r="DS3" t="e">
        <f>AND(#REF!,"AAAAAH7Jlno=")</f>
        <v>#REF!</v>
      </c>
      <c r="DT3" t="e">
        <f>AND(#REF!,"AAAAAH7Jlns=")</f>
        <v>#REF!</v>
      </c>
      <c r="DU3" t="e">
        <f>AND(#REF!,"AAAAAH7Jlnw=")</f>
        <v>#REF!</v>
      </c>
      <c r="DV3" t="e">
        <f>IF(#REF!,"AAAAAH7Jln0=",0)</f>
        <v>#REF!</v>
      </c>
      <c r="DW3" t="e">
        <f>AND(#REF!,"AAAAAH7Jln4=")</f>
        <v>#REF!</v>
      </c>
      <c r="DX3" t="e">
        <f>AND(#REF!,"AAAAAH7Jln8=")</f>
        <v>#REF!</v>
      </c>
      <c r="DY3" t="e">
        <f>AND(#REF!,"AAAAAH7JloA=")</f>
        <v>#REF!</v>
      </c>
      <c r="DZ3" t="e">
        <f>AND(#REF!,"AAAAAH7JloE=")</f>
        <v>#REF!</v>
      </c>
      <c r="EA3" t="e">
        <f>AND(#REF!,"AAAAAH7JloI=")</f>
        <v>#REF!</v>
      </c>
      <c r="EB3" t="e">
        <f>IF(#REF!,"AAAAAH7JloM=",0)</f>
        <v>#REF!</v>
      </c>
      <c r="EC3" t="e">
        <f>AND(#REF!,"AAAAAH7JloQ=")</f>
        <v>#REF!</v>
      </c>
      <c r="ED3" t="e">
        <f>AND(#REF!,"AAAAAH7JloU=")</f>
        <v>#REF!</v>
      </c>
      <c r="EE3" t="e">
        <f>AND(#REF!,"AAAAAH7JloY=")</f>
        <v>#REF!</v>
      </c>
      <c r="EF3" t="e">
        <f>AND(#REF!,"AAAAAH7Jloc=")</f>
        <v>#REF!</v>
      </c>
      <c r="EG3" t="e">
        <f>AND(#REF!,"AAAAAH7Jlog=")</f>
        <v>#REF!</v>
      </c>
      <c r="EH3" t="e">
        <f>IF(#REF!,"AAAAAH7Jlok=",0)</f>
        <v>#REF!</v>
      </c>
      <c r="EI3" t="e">
        <f>AND(#REF!,"AAAAAH7Jloo=")</f>
        <v>#REF!</v>
      </c>
      <c r="EJ3" t="e">
        <f>AND(#REF!,"AAAAAH7Jlos=")</f>
        <v>#REF!</v>
      </c>
      <c r="EK3" t="e">
        <f>AND(#REF!,"AAAAAH7Jlow=")</f>
        <v>#REF!</v>
      </c>
      <c r="EL3" t="e">
        <f>AND(#REF!,"AAAAAH7Jlo0=")</f>
        <v>#REF!</v>
      </c>
      <c r="EM3" t="e">
        <f>AND(#REF!,"AAAAAH7Jlo4=")</f>
        <v>#REF!</v>
      </c>
      <c r="EN3" t="e">
        <f>IF(#REF!,"AAAAAH7Jlo8=",0)</f>
        <v>#REF!</v>
      </c>
      <c r="EO3" t="e">
        <f>AND(#REF!,"AAAAAH7JlpA=")</f>
        <v>#REF!</v>
      </c>
      <c r="EP3" t="e">
        <f>AND(#REF!,"AAAAAH7JlpE=")</f>
        <v>#REF!</v>
      </c>
      <c r="EQ3" t="e">
        <f>AND(#REF!,"AAAAAH7JlpI=")</f>
        <v>#REF!</v>
      </c>
      <c r="ER3" t="e">
        <f>AND(#REF!,"AAAAAH7JlpM=")</f>
        <v>#REF!</v>
      </c>
      <c r="ES3" t="e">
        <f>AND(#REF!,"AAAAAH7JlpQ=")</f>
        <v>#REF!</v>
      </c>
      <c r="ET3" t="e">
        <f>IF(#REF!,"AAAAAH7JlpU=",0)</f>
        <v>#REF!</v>
      </c>
      <c r="EU3" t="e">
        <f>AND(#REF!,"AAAAAH7JlpY=")</f>
        <v>#REF!</v>
      </c>
      <c r="EV3" t="e">
        <f>AND(#REF!,"AAAAAH7Jlpc=")</f>
        <v>#REF!</v>
      </c>
      <c r="EW3" t="e">
        <f>AND(#REF!,"AAAAAH7Jlpg=")</f>
        <v>#REF!</v>
      </c>
      <c r="EX3" t="e">
        <f>AND(#REF!,"AAAAAH7Jlpk=")</f>
        <v>#REF!</v>
      </c>
      <c r="EY3" t="e">
        <f>AND(#REF!,"AAAAAH7Jlpo=")</f>
        <v>#REF!</v>
      </c>
      <c r="EZ3" t="e">
        <f>IF(#REF!,"AAAAAH7Jlps=",0)</f>
        <v>#REF!</v>
      </c>
      <c r="FA3" t="e">
        <f>AND(#REF!,"AAAAAH7Jlpw=")</f>
        <v>#REF!</v>
      </c>
      <c r="FB3" t="e">
        <f>AND(#REF!,"AAAAAH7Jlp0=")</f>
        <v>#REF!</v>
      </c>
      <c r="FC3" t="e">
        <f>AND(#REF!,"AAAAAH7Jlp4=")</f>
        <v>#REF!</v>
      </c>
      <c r="FD3" t="e">
        <f>AND(#REF!,"AAAAAH7Jlp8=")</f>
        <v>#REF!</v>
      </c>
      <c r="FE3" t="e">
        <f>AND(#REF!,"AAAAAH7JlqA=")</f>
        <v>#REF!</v>
      </c>
      <c r="FF3" t="e">
        <f>IF(#REF!,"AAAAAH7JlqE=",0)</f>
        <v>#REF!</v>
      </c>
      <c r="FG3" t="e">
        <f>AND(#REF!,"AAAAAH7JlqI=")</f>
        <v>#REF!</v>
      </c>
      <c r="FH3" t="e">
        <f>AND(#REF!,"AAAAAH7JlqM=")</f>
        <v>#REF!</v>
      </c>
      <c r="FI3" t="e">
        <f>AND(#REF!,"AAAAAH7JlqQ=")</f>
        <v>#REF!</v>
      </c>
      <c r="FJ3" t="e">
        <f>AND(#REF!,"AAAAAH7JlqU=")</f>
        <v>#REF!</v>
      </c>
      <c r="FK3" t="e">
        <f>AND(#REF!,"AAAAAH7JlqY=")</f>
        <v>#REF!</v>
      </c>
      <c r="FL3" t="e">
        <f>IF(#REF!,"AAAAAH7Jlqc=",0)</f>
        <v>#REF!</v>
      </c>
      <c r="FM3" t="e">
        <f>AND(#REF!,"AAAAAH7Jlqg=")</f>
        <v>#REF!</v>
      </c>
      <c r="FN3" t="e">
        <f>AND(#REF!,"AAAAAH7Jlqk=")</f>
        <v>#REF!</v>
      </c>
      <c r="FO3" t="e">
        <f>AND(#REF!,"AAAAAH7Jlqo=")</f>
        <v>#REF!</v>
      </c>
      <c r="FP3" t="e">
        <f>AND(#REF!,"AAAAAH7Jlqs=")</f>
        <v>#REF!</v>
      </c>
      <c r="FQ3" t="e">
        <f>AND(#REF!,"AAAAAH7Jlqw=")</f>
        <v>#REF!</v>
      </c>
      <c r="FR3" t="e">
        <f>IF(#REF!,"AAAAAH7Jlq0=",0)</f>
        <v>#REF!</v>
      </c>
      <c r="FS3" t="e">
        <f>AND(#REF!,"AAAAAH7Jlq4=")</f>
        <v>#REF!</v>
      </c>
      <c r="FT3" t="e">
        <f>AND(#REF!,"AAAAAH7Jlq8=")</f>
        <v>#REF!</v>
      </c>
      <c r="FU3" t="e">
        <f>AND(#REF!,"AAAAAH7JlrA=")</f>
        <v>#REF!</v>
      </c>
      <c r="FV3" t="e">
        <f>AND(#REF!,"AAAAAH7JlrE=")</f>
        <v>#REF!</v>
      </c>
      <c r="FW3" t="e">
        <f>AND(#REF!,"AAAAAH7JlrI=")</f>
        <v>#REF!</v>
      </c>
      <c r="FX3" t="e">
        <f>IF(#REF!,"AAAAAH7JlrM=",0)</f>
        <v>#REF!</v>
      </c>
      <c r="FY3" t="e">
        <f>AND(#REF!,"AAAAAH7JlrQ=")</f>
        <v>#REF!</v>
      </c>
      <c r="FZ3" t="e">
        <f>AND(#REF!,"AAAAAH7JlrU=")</f>
        <v>#REF!</v>
      </c>
      <c r="GA3" t="e">
        <f>AND(#REF!,"AAAAAH7JlrY=")</f>
        <v>#REF!</v>
      </c>
      <c r="GB3" t="e">
        <f>AND(#REF!,"AAAAAH7Jlrc=")</f>
        <v>#REF!</v>
      </c>
      <c r="GC3" t="e">
        <f>AND(#REF!,"AAAAAH7Jlrg=")</f>
        <v>#REF!</v>
      </c>
      <c r="GD3" t="e">
        <f>IF(#REF!,"AAAAAH7Jlrk=",0)</f>
        <v>#REF!</v>
      </c>
      <c r="GE3" t="e">
        <f>AND(#REF!,"AAAAAH7Jlro=")</f>
        <v>#REF!</v>
      </c>
      <c r="GF3" t="e">
        <f>AND(#REF!,"AAAAAH7Jlrs=")</f>
        <v>#REF!</v>
      </c>
      <c r="GG3" t="e">
        <f>AND(#REF!,"AAAAAH7Jlrw=")</f>
        <v>#REF!</v>
      </c>
      <c r="GH3" t="e">
        <f>AND(#REF!,"AAAAAH7Jlr0=")</f>
        <v>#REF!</v>
      </c>
      <c r="GI3" t="e">
        <f>AND(#REF!,"AAAAAH7Jlr4=")</f>
        <v>#REF!</v>
      </c>
      <c r="GJ3" t="e">
        <f>IF(#REF!,"AAAAAH7Jlr8=",0)</f>
        <v>#REF!</v>
      </c>
      <c r="GK3" t="e">
        <f>AND(#REF!,"AAAAAH7JlsA=")</f>
        <v>#REF!</v>
      </c>
      <c r="GL3" t="e">
        <f>AND(#REF!,"AAAAAH7JlsE=")</f>
        <v>#REF!</v>
      </c>
      <c r="GM3" t="e">
        <f>AND(#REF!,"AAAAAH7JlsI=")</f>
        <v>#REF!</v>
      </c>
      <c r="GN3" t="e">
        <f>AND(#REF!,"AAAAAH7JlsM=")</f>
        <v>#REF!</v>
      </c>
      <c r="GO3" t="e">
        <f>AND(#REF!,"AAAAAH7JlsQ=")</f>
        <v>#REF!</v>
      </c>
      <c r="GP3" t="e">
        <f>IF(#REF!,"AAAAAH7JlsU=",0)</f>
        <v>#REF!</v>
      </c>
      <c r="GQ3" t="e">
        <f>AND(#REF!,"AAAAAH7JlsY=")</f>
        <v>#REF!</v>
      </c>
      <c r="GR3" t="e">
        <f>AND(#REF!,"AAAAAH7Jlsc=")</f>
        <v>#REF!</v>
      </c>
      <c r="GS3" t="e">
        <f>AND(#REF!,"AAAAAH7Jlsg=")</f>
        <v>#REF!</v>
      </c>
      <c r="GT3" t="e">
        <f>AND(#REF!,"AAAAAH7Jlsk=")</f>
        <v>#REF!</v>
      </c>
      <c r="GU3" t="e">
        <f>AND(#REF!,"AAAAAH7Jlso=")</f>
        <v>#REF!</v>
      </c>
      <c r="GV3" t="e">
        <f>IF(#REF!,"AAAAAH7Jlss=",0)</f>
        <v>#REF!</v>
      </c>
      <c r="GW3" t="e">
        <f>AND(#REF!,"AAAAAH7Jlsw=")</f>
        <v>#REF!</v>
      </c>
      <c r="GX3" t="e">
        <f>AND(#REF!,"AAAAAH7Jls0=")</f>
        <v>#REF!</v>
      </c>
      <c r="GY3" t="e">
        <f>AND(#REF!,"AAAAAH7Jls4=")</f>
        <v>#REF!</v>
      </c>
      <c r="GZ3" t="e">
        <f>AND(#REF!,"AAAAAH7Jls8=")</f>
        <v>#REF!</v>
      </c>
      <c r="HA3" t="e">
        <f>AND(#REF!,"AAAAAH7JltA=")</f>
        <v>#REF!</v>
      </c>
      <c r="HB3" t="e">
        <f>IF(#REF!,"AAAAAH7JltE=",0)</f>
        <v>#REF!</v>
      </c>
      <c r="HC3" t="e">
        <f>AND(#REF!,"AAAAAH7JltI=")</f>
        <v>#REF!</v>
      </c>
      <c r="HD3" t="e">
        <f>AND(#REF!,"AAAAAH7JltM=")</f>
        <v>#REF!</v>
      </c>
      <c r="HE3" t="e">
        <f>AND(#REF!,"AAAAAH7JltQ=")</f>
        <v>#REF!</v>
      </c>
      <c r="HF3" t="e">
        <f>AND(#REF!,"AAAAAH7JltU=")</f>
        <v>#REF!</v>
      </c>
      <c r="HG3" t="e">
        <f>AND(#REF!,"AAAAAH7JltY=")</f>
        <v>#REF!</v>
      </c>
      <c r="HH3" t="e">
        <f>IF(#REF!,"AAAAAH7Jltc=",0)</f>
        <v>#REF!</v>
      </c>
      <c r="HI3" t="e">
        <f>IF(#REF!,"AAAAAH7Jltg=",0)</f>
        <v>#REF!</v>
      </c>
      <c r="HJ3" t="e">
        <f>IF(#REF!,"AAAAAH7Jltk=",0)</f>
        <v>#REF!</v>
      </c>
      <c r="HK3" t="e">
        <f>IF(#REF!,"AAAAAH7Jlto=",0)</f>
        <v>#REF!</v>
      </c>
      <c r="HL3" t="e">
        <f>IF(#REF!,"AAAAAH7Jlts=",0)</f>
        <v>#REF!</v>
      </c>
      <c r="HM3" t="e">
        <f>IF(#REF!,"AAAAAH7Jltw=",0)</f>
        <v>#REF!</v>
      </c>
      <c r="HN3" t="e">
        <f>IF(#REF!,"AAAAAH7Jlt0=",0)</f>
        <v>#REF!</v>
      </c>
      <c r="HO3" t="e">
        <f>IF(#REF!,"AAAAAH7Jlt4=",0)</f>
        <v>#REF!</v>
      </c>
      <c r="HP3" t="e">
        <f>AND(#REF!,"AAAAAH7Jlt8=")</f>
        <v>#REF!</v>
      </c>
      <c r="HQ3" t="e">
        <f>AND(#REF!,"AAAAAH7JluA=")</f>
        <v>#REF!</v>
      </c>
      <c r="HR3" t="e">
        <f>AND(#REF!,"AAAAAH7JluE=")</f>
        <v>#REF!</v>
      </c>
      <c r="HS3" t="e">
        <f>AND(#REF!,"AAAAAH7JluI=")</f>
        <v>#REF!</v>
      </c>
      <c r="HT3" t="e">
        <f>AND(#REF!,"AAAAAH7JluM=")</f>
        <v>#REF!</v>
      </c>
      <c r="HU3" t="e">
        <f>IF(#REF!,"AAAAAH7JluQ=",0)</f>
        <v>#REF!</v>
      </c>
      <c r="HV3" t="e">
        <f>AND(#REF!,"AAAAAH7JluU=")</f>
        <v>#REF!</v>
      </c>
      <c r="HW3" t="e">
        <f>AND(#REF!,"AAAAAH7JluY=")</f>
        <v>#REF!</v>
      </c>
      <c r="HX3" t="e">
        <f>AND(#REF!,"AAAAAH7Jluc=")</f>
        <v>#REF!</v>
      </c>
      <c r="HY3" t="e">
        <f>AND(#REF!,"AAAAAH7Jlug=")</f>
        <v>#REF!</v>
      </c>
      <c r="HZ3" t="e">
        <f>AND(#REF!,"AAAAAH7Jluk=")</f>
        <v>#REF!</v>
      </c>
      <c r="IA3" t="e">
        <f>IF(#REF!,"AAAAAH7Jluo=",0)</f>
        <v>#REF!</v>
      </c>
      <c r="IB3" t="e">
        <f>AND(#REF!,"AAAAAH7Jlus=")</f>
        <v>#REF!</v>
      </c>
      <c r="IC3" t="e">
        <f>AND(#REF!,"AAAAAH7Jluw=")</f>
        <v>#REF!</v>
      </c>
      <c r="ID3" t="e">
        <f>AND(#REF!,"AAAAAH7Jlu0=")</f>
        <v>#REF!</v>
      </c>
      <c r="IE3" t="e">
        <f>AND(#REF!,"AAAAAH7Jlu4=")</f>
        <v>#REF!</v>
      </c>
      <c r="IF3" t="e">
        <f>AND(#REF!,"AAAAAH7Jlu8=")</f>
        <v>#REF!</v>
      </c>
      <c r="IG3" t="e">
        <f>IF(#REF!,"AAAAAH7JlvA=",0)</f>
        <v>#REF!</v>
      </c>
      <c r="IH3" t="e">
        <f>AND(#REF!,"AAAAAH7JlvE=")</f>
        <v>#REF!</v>
      </c>
      <c r="II3" t="e">
        <f>AND(#REF!,"AAAAAH7JlvI=")</f>
        <v>#REF!</v>
      </c>
      <c r="IJ3" t="e">
        <f>AND(#REF!,"AAAAAH7JlvM=")</f>
        <v>#REF!</v>
      </c>
      <c r="IK3" t="e">
        <f>AND(#REF!,"AAAAAH7JlvQ=")</f>
        <v>#REF!</v>
      </c>
      <c r="IL3" t="e">
        <f>AND(#REF!,"AAAAAH7JlvU=")</f>
        <v>#REF!</v>
      </c>
      <c r="IM3" t="e">
        <f>IF(#REF!,"AAAAAH7JlvY=",0)</f>
        <v>#REF!</v>
      </c>
      <c r="IN3" t="e">
        <f>AND(#REF!,"AAAAAH7Jlvc=")</f>
        <v>#REF!</v>
      </c>
      <c r="IO3" t="e">
        <f>AND(#REF!,"AAAAAH7Jlvg=")</f>
        <v>#REF!</v>
      </c>
      <c r="IP3" t="e">
        <f>AND(#REF!,"AAAAAH7Jlvk=")</f>
        <v>#REF!</v>
      </c>
      <c r="IQ3" t="e">
        <f>AND(#REF!,"AAAAAH7Jlvo=")</f>
        <v>#REF!</v>
      </c>
      <c r="IR3" t="e">
        <f>AND(#REF!,"AAAAAH7Jlvs=")</f>
        <v>#REF!</v>
      </c>
      <c r="IS3" t="e">
        <f>IF(#REF!,"AAAAAH7Jlvw=",0)</f>
        <v>#REF!</v>
      </c>
      <c r="IT3" t="e">
        <f>AND(#REF!,"AAAAAH7Jlv0=")</f>
        <v>#REF!</v>
      </c>
      <c r="IU3" t="e">
        <f>AND(#REF!,"AAAAAH7Jlv4=")</f>
        <v>#REF!</v>
      </c>
      <c r="IV3" t="e">
        <f>AND(#REF!,"AAAAAH7Jlv8=")</f>
        <v>#REF!</v>
      </c>
    </row>
    <row r="4" spans="1:256" x14ac:dyDescent="0.15">
      <c r="A4" t="e">
        <f>AND(#REF!,"AAAAAH7V9wA=")</f>
        <v>#REF!</v>
      </c>
      <c r="B4" t="e">
        <f>AND(#REF!,"AAAAAH7V9wE=")</f>
        <v>#REF!</v>
      </c>
      <c r="C4" t="e">
        <f>IF(#REF!,"AAAAAH7V9wI=",0)</f>
        <v>#REF!</v>
      </c>
      <c r="D4" t="e">
        <f>AND(#REF!,"AAAAAH7V9wM=")</f>
        <v>#REF!</v>
      </c>
      <c r="E4" t="e">
        <f>AND(#REF!,"AAAAAH7V9wQ=")</f>
        <v>#REF!</v>
      </c>
      <c r="F4" t="e">
        <f>AND(#REF!,"AAAAAH7V9wU=")</f>
        <v>#REF!</v>
      </c>
      <c r="G4" t="e">
        <f>AND(#REF!,"AAAAAH7V9wY=")</f>
        <v>#REF!</v>
      </c>
      <c r="H4" t="e">
        <f>AND(#REF!,"AAAAAH7V9wc=")</f>
        <v>#REF!</v>
      </c>
      <c r="I4" t="e">
        <f>IF(#REF!,"AAAAAH7V9wg=",0)</f>
        <v>#REF!</v>
      </c>
      <c r="J4" t="e">
        <f>AND(#REF!,"AAAAAH7V9wk=")</f>
        <v>#REF!</v>
      </c>
      <c r="K4" t="e">
        <f>AND(#REF!,"AAAAAH7V9wo=")</f>
        <v>#REF!</v>
      </c>
      <c r="L4" t="e">
        <f>AND(#REF!,"AAAAAH7V9ws=")</f>
        <v>#REF!</v>
      </c>
      <c r="M4" t="e">
        <f>AND(#REF!,"AAAAAH7V9ww=")</f>
        <v>#REF!</v>
      </c>
      <c r="N4" t="e">
        <f>AND(#REF!,"AAAAAH7V9w0=")</f>
        <v>#REF!</v>
      </c>
      <c r="O4" t="e">
        <f>IF(#REF!,"AAAAAH7V9w4=",0)</f>
        <v>#REF!</v>
      </c>
      <c r="P4" t="e">
        <f>AND(#REF!,"AAAAAH7V9w8=")</f>
        <v>#REF!</v>
      </c>
      <c r="Q4" t="e">
        <f>AND(#REF!,"AAAAAH7V9xA=")</f>
        <v>#REF!</v>
      </c>
      <c r="R4" t="e">
        <f>AND(#REF!,"AAAAAH7V9xE=")</f>
        <v>#REF!</v>
      </c>
      <c r="S4" t="e">
        <f>AND(#REF!,"AAAAAH7V9xI=")</f>
        <v>#REF!</v>
      </c>
      <c r="T4" t="e">
        <f>AND(#REF!,"AAAAAH7V9xM=")</f>
        <v>#REF!</v>
      </c>
      <c r="U4" t="e">
        <f>IF(#REF!,"AAAAAH7V9xQ=",0)</f>
        <v>#REF!</v>
      </c>
      <c r="V4" t="e">
        <f>AND(#REF!,"AAAAAH7V9xU=")</f>
        <v>#REF!</v>
      </c>
      <c r="W4" t="e">
        <f>AND(#REF!,"AAAAAH7V9xY=")</f>
        <v>#REF!</v>
      </c>
      <c r="X4" t="e">
        <f>AND(#REF!,"AAAAAH7V9xc=")</f>
        <v>#REF!</v>
      </c>
      <c r="Y4" t="e">
        <f>AND(#REF!,"AAAAAH7V9xg=")</f>
        <v>#REF!</v>
      </c>
      <c r="Z4" t="e">
        <f>AND(#REF!,"AAAAAH7V9xk=")</f>
        <v>#REF!</v>
      </c>
      <c r="AA4" t="e">
        <f>IF(#REF!,"AAAAAH7V9xo=",0)</f>
        <v>#REF!</v>
      </c>
      <c r="AB4" t="e">
        <f>AND(#REF!,"AAAAAH7V9xs=")</f>
        <v>#REF!</v>
      </c>
      <c r="AC4" t="e">
        <f>AND(#REF!,"AAAAAH7V9xw=")</f>
        <v>#REF!</v>
      </c>
      <c r="AD4" t="e">
        <f>AND(#REF!,"AAAAAH7V9x0=")</f>
        <v>#REF!</v>
      </c>
      <c r="AE4" t="e">
        <f>AND(#REF!,"AAAAAH7V9x4=")</f>
        <v>#REF!</v>
      </c>
      <c r="AF4" t="e">
        <f>AND(#REF!,"AAAAAH7V9x8=")</f>
        <v>#REF!</v>
      </c>
      <c r="AG4" t="e">
        <f>IF(#REF!,"AAAAAH7V9yA=",0)</f>
        <v>#REF!</v>
      </c>
      <c r="AH4" t="e">
        <f>AND(#REF!,"AAAAAH7V9yE=")</f>
        <v>#REF!</v>
      </c>
      <c r="AI4" t="e">
        <f>AND(#REF!,"AAAAAH7V9yI=")</f>
        <v>#REF!</v>
      </c>
      <c r="AJ4" t="e">
        <f>AND(#REF!,"AAAAAH7V9yM=")</f>
        <v>#REF!</v>
      </c>
      <c r="AK4" t="e">
        <f>AND(#REF!,"AAAAAH7V9yQ=")</f>
        <v>#REF!</v>
      </c>
      <c r="AL4" t="e">
        <f>AND(#REF!,"AAAAAH7V9yU=")</f>
        <v>#REF!</v>
      </c>
      <c r="AM4" t="e">
        <f>IF(#REF!,"AAAAAH7V9yY=",0)</f>
        <v>#REF!</v>
      </c>
      <c r="AN4" t="e">
        <f>AND(#REF!,"AAAAAH7V9yc=")</f>
        <v>#REF!</v>
      </c>
      <c r="AO4" t="e">
        <f>AND(#REF!,"AAAAAH7V9yg=")</f>
        <v>#REF!</v>
      </c>
      <c r="AP4" t="e">
        <f>AND(#REF!,"AAAAAH7V9yk=")</f>
        <v>#REF!</v>
      </c>
      <c r="AQ4" t="e">
        <f>AND(#REF!,"AAAAAH7V9yo=")</f>
        <v>#REF!</v>
      </c>
      <c r="AR4" t="e">
        <f>AND(#REF!,"AAAAAH7V9ys=")</f>
        <v>#REF!</v>
      </c>
      <c r="AS4" t="e">
        <f>IF(#REF!,"AAAAAH7V9yw=",0)</f>
        <v>#REF!</v>
      </c>
      <c r="AT4" t="e">
        <f>AND(#REF!,"AAAAAH7V9y0=")</f>
        <v>#REF!</v>
      </c>
      <c r="AU4" t="e">
        <f>AND(#REF!,"AAAAAH7V9y4=")</f>
        <v>#REF!</v>
      </c>
      <c r="AV4" t="e">
        <f>AND(#REF!,"AAAAAH7V9y8=")</f>
        <v>#REF!</v>
      </c>
      <c r="AW4" t="e">
        <f>AND(#REF!,"AAAAAH7V9zA=")</f>
        <v>#REF!</v>
      </c>
      <c r="AX4" t="e">
        <f>AND(#REF!,"AAAAAH7V9zE=")</f>
        <v>#REF!</v>
      </c>
      <c r="AY4" t="e">
        <f>IF(#REF!,"AAAAAH7V9zI=",0)</f>
        <v>#REF!</v>
      </c>
      <c r="AZ4" t="e">
        <f>AND(#REF!,"AAAAAH7V9zM=")</f>
        <v>#REF!</v>
      </c>
      <c r="BA4" t="e">
        <f>AND(#REF!,"AAAAAH7V9zQ=")</f>
        <v>#REF!</v>
      </c>
      <c r="BB4" t="e">
        <f>AND(#REF!,"AAAAAH7V9zU=")</f>
        <v>#REF!</v>
      </c>
      <c r="BC4" t="e">
        <f>AND(#REF!,"AAAAAH7V9zY=")</f>
        <v>#REF!</v>
      </c>
      <c r="BD4" t="e">
        <f>AND(#REF!,"AAAAAH7V9zc=")</f>
        <v>#REF!</v>
      </c>
      <c r="BE4" t="e">
        <f>IF(#REF!,"AAAAAH7V9zg=",0)</f>
        <v>#REF!</v>
      </c>
      <c r="BF4" t="e">
        <f>AND(#REF!,"AAAAAH7V9zk=")</f>
        <v>#REF!</v>
      </c>
      <c r="BG4" t="e">
        <f>AND(#REF!,"AAAAAH7V9zo=")</f>
        <v>#REF!</v>
      </c>
      <c r="BH4" t="e">
        <f>AND(#REF!,"AAAAAH7V9zs=")</f>
        <v>#REF!</v>
      </c>
      <c r="BI4" t="e">
        <f>AND(#REF!,"AAAAAH7V9zw=")</f>
        <v>#REF!</v>
      </c>
      <c r="BJ4" t="e">
        <f>AND(#REF!,"AAAAAH7V9z0=")</f>
        <v>#REF!</v>
      </c>
      <c r="BK4" t="e">
        <f>IF(#REF!,"AAAAAH7V9z4=",0)</f>
        <v>#REF!</v>
      </c>
      <c r="BL4" t="e">
        <f>AND(#REF!,"AAAAAH7V9z8=")</f>
        <v>#REF!</v>
      </c>
      <c r="BM4" t="e">
        <f>AND(#REF!,"AAAAAH7V90A=")</f>
        <v>#REF!</v>
      </c>
      <c r="BN4" t="e">
        <f>AND(#REF!,"AAAAAH7V90E=")</f>
        <v>#REF!</v>
      </c>
      <c r="BO4" t="e">
        <f>AND(#REF!,"AAAAAH7V90I=")</f>
        <v>#REF!</v>
      </c>
      <c r="BP4" t="e">
        <f>AND(#REF!,"AAAAAH7V90M=")</f>
        <v>#REF!</v>
      </c>
      <c r="BQ4" t="e">
        <f>IF(#REF!,"AAAAAH7V90Q=",0)</f>
        <v>#REF!</v>
      </c>
      <c r="BR4" t="e">
        <f>AND(#REF!,"AAAAAH7V90U=")</f>
        <v>#REF!</v>
      </c>
      <c r="BS4" t="e">
        <f>AND(#REF!,"AAAAAH7V90Y=")</f>
        <v>#REF!</v>
      </c>
      <c r="BT4" t="e">
        <f>AND(#REF!,"AAAAAH7V90c=")</f>
        <v>#REF!</v>
      </c>
      <c r="BU4" t="e">
        <f>AND(#REF!,"AAAAAH7V90g=")</f>
        <v>#REF!</v>
      </c>
      <c r="BV4" t="e">
        <f>AND(#REF!,"AAAAAH7V90k=")</f>
        <v>#REF!</v>
      </c>
      <c r="BW4" t="e">
        <f>IF(#REF!,"AAAAAH7V90o=",0)</f>
        <v>#REF!</v>
      </c>
      <c r="BX4" t="e">
        <f>AND(#REF!,"AAAAAH7V90s=")</f>
        <v>#REF!</v>
      </c>
      <c r="BY4" t="e">
        <f>AND(#REF!,"AAAAAH7V90w=")</f>
        <v>#REF!</v>
      </c>
      <c r="BZ4" t="e">
        <f>AND(#REF!,"AAAAAH7V900=")</f>
        <v>#REF!</v>
      </c>
      <c r="CA4" t="e">
        <f>AND(#REF!,"AAAAAH7V904=")</f>
        <v>#REF!</v>
      </c>
      <c r="CB4" t="e">
        <f>AND(#REF!,"AAAAAH7V908=")</f>
        <v>#REF!</v>
      </c>
      <c r="CC4" t="e">
        <f>IF(#REF!,"AAAAAH7V91A=",0)</f>
        <v>#REF!</v>
      </c>
      <c r="CD4" t="e">
        <f>AND(#REF!,"AAAAAH7V91E=")</f>
        <v>#REF!</v>
      </c>
      <c r="CE4" t="e">
        <f>AND(#REF!,"AAAAAH7V91I=")</f>
        <v>#REF!</v>
      </c>
      <c r="CF4" t="e">
        <f>AND(#REF!,"AAAAAH7V91M=")</f>
        <v>#REF!</v>
      </c>
      <c r="CG4" t="e">
        <f>AND(#REF!,"AAAAAH7V91Q=")</f>
        <v>#REF!</v>
      </c>
      <c r="CH4" t="e">
        <f>AND(#REF!,"AAAAAH7V91U=")</f>
        <v>#REF!</v>
      </c>
      <c r="CI4" t="e">
        <f>IF(#REF!,"AAAAAH7V91Y=",0)</f>
        <v>#REF!</v>
      </c>
      <c r="CJ4" t="e">
        <f>AND(#REF!,"AAAAAH7V91c=")</f>
        <v>#REF!</v>
      </c>
      <c r="CK4" t="e">
        <f>AND(#REF!,"AAAAAH7V91g=")</f>
        <v>#REF!</v>
      </c>
      <c r="CL4" t="e">
        <f>AND(#REF!,"AAAAAH7V91k=")</f>
        <v>#REF!</v>
      </c>
      <c r="CM4" t="e">
        <f>AND(#REF!,"AAAAAH7V91o=")</f>
        <v>#REF!</v>
      </c>
      <c r="CN4" t="e">
        <f>AND(#REF!,"AAAAAH7V91s=")</f>
        <v>#REF!</v>
      </c>
      <c r="CO4" t="e">
        <f>IF(#REF!,"AAAAAH7V91w=",0)</f>
        <v>#REF!</v>
      </c>
      <c r="CP4" t="e">
        <f>AND(#REF!,"AAAAAH7V910=")</f>
        <v>#REF!</v>
      </c>
      <c r="CQ4" t="e">
        <f>AND(#REF!,"AAAAAH7V914=")</f>
        <v>#REF!</v>
      </c>
      <c r="CR4" t="e">
        <f>AND(#REF!,"AAAAAH7V918=")</f>
        <v>#REF!</v>
      </c>
      <c r="CS4" t="e">
        <f>AND(#REF!,"AAAAAH7V92A=")</f>
        <v>#REF!</v>
      </c>
      <c r="CT4" t="e">
        <f>AND(#REF!,"AAAAAH7V92E=")</f>
        <v>#REF!</v>
      </c>
      <c r="CU4" t="e">
        <f>IF(#REF!,"AAAAAH7V92I=",0)</f>
        <v>#REF!</v>
      </c>
      <c r="CV4" t="e">
        <f>AND(#REF!,"AAAAAH7V92M=")</f>
        <v>#REF!</v>
      </c>
      <c r="CW4" t="e">
        <f>AND(#REF!,"AAAAAH7V92Q=")</f>
        <v>#REF!</v>
      </c>
      <c r="CX4" t="e">
        <f>AND(#REF!,"AAAAAH7V92U=")</f>
        <v>#REF!</v>
      </c>
      <c r="CY4" t="e">
        <f>AND(#REF!,"AAAAAH7V92Y=")</f>
        <v>#REF!</v>
      </c>
      <c r="CZ4" t="e">
        <f>AND(#REF!,"AAAAAH7V92c=")</f>
        <v>#REF!</v>
      </c>
      <c r="DA4" t="e">
        <f>IF(#REF!,"AAAAAH7V92g=",0)</f>
        <v>#REF!</v>
      </c>
      <c r="DB4" t="e">
        <f>AND(#REF!,"AAAAAH7V92k=")</f>
        <v>#REF!</v>
      </c>
      <c r="DC4" t="e">
        <f>AND(#REF!,"AAAAAH7V92o=")</f>
        <v>#REF!</v>
      </c>
      <c r="DD4" t="e">
        <f>AND(#REF!,"AAAAAH7V92s=")</f>
        <v>#REF!</v>
      </c>
      <c r="DE4" t="e">
        <f>AND(#REF!,"AAAAAH7V92w=")</f>
        <v>#REF!</v>
      </c>
      <c r="DF4" t="e">
        <f>AND(#REF!,"AAAAAH7V920=")</f>
        <v>#REF!</v>
      </c>
      <c r="DG4" t="e">
        <f>IF(#REF!,"AAAAAH7V924=",0)</f>
        <v>#REF!</v>
      </c>
      <c r="DH4" t="e">
        <f>IF(#REF!,"AAAAAH7V928=",0)</f>
        <v>#REF!</v>
      </c>
      <c r="DI4" t="e">
        <f>IF(#REF!,"AAAAAH7V93A=",0)</f>
        <v>#REF!</v>
      </c>
      <c r="DJ4" t="e">
        <f>IF(#REF!,"AAAAAH7V93E=",0)</f>
        <v>#REF!</v>
      </c>
      <c r="DK4" t="e">
        <f>IF(#REF!,"AAAAAH7V93I=",0)</f>
        <v>#REF!</v>
      </c>
      <c r="DL4" t="e">
        <f>IF(#REF!,"AAAAAH7V93M=",0)</f>
        <v>#REF!</v>
      </c>
      <c r="DM4" t="e">
        <f>IF(#REF!,"AAAAAH7V93Q=",0)</f>
        <v>#REF!</v>
      </c>
      <c r="DN4" t="e">
        <f>IF(#REF!,"AAAAAH7V93U=",0)</f>
        <v>#REF!</v>
      </c>
      <c r="DO4" t="e">
        <f>AND(#REF!,"AAAAAH7V93Y=")</f>
        <v>#REF!</v>
      </c>
      <c r="DP4" t="e">
        <f>AND(#REF!,"AAAAAH7V93c=")</f>
        <v>#REF!</v>
      </c>
      <c r="DQ4" t="e">
        <f>AND(#REF!,"AAAAAH7V93g=")</f>
        <v>#REF!</v>
      </c>
      <c r="DR4" t="e">
        <f>AND(#REF!,"AAAAAH7V93k=")</f>
        <v>#REF!</v>
      </c>
      <c r="DS4" t="e">
        <f>AND(#REF!,"AAAAAH7V93o=")</f>
        <v>#REF!</v>
      </c>
      <c r="DT4" t="e">
        <f>IF(#REF!,"AAAAAH7V93s=",0)</f>
        <v>#REF!</v>
      </c>
      <c r="DU4" t="e">
        <f>AND(#REF!,"AAAAAH7V93w=")</f>
        <v>#REF!</v>
      </c>
      <c r="DV4" t="e">
        <f>AND(#REF!,"AAAAAH7V930=")</f>
        <v>#REF!</v>
      </c>
      <c r="DW4" t="e">
        <f>AND(#REF!,"AAAAAH7V934=")</f>
        <v>#REF!</v>
      </c>
      <c r="DX4" t="e">
        <f>AND(#REF!,"AAAAAH7V938=")</f>
        <v>#REF!</v>
      </c>
      <c r="DY4" t="e">
        <f>AND(#REF!,"AAAAAH7V94A=")</f>
        <v>#REF!</v>
      </c>
      <c r="DZ4" t="e">
        <f>IF(#REF!,"AAAAAH7V94E=",0)</f>
        <v>#REF!</v>
      </c>
      <c r="EA4" t="e">
        <f>AND(#REF!,"AAAAAH7V94I=")</f>
        <v>#REF!</v>
      </c>
      <c r="EB4" t="e">
        <f>AND(#REF!,"AAAAAH7V94M=")</f>
        <v>#REF!</v>
      </c>
      <c r="EC4" t="e">
        <f>AND(#REF!,"AAAAAH7V94Q=")</f>
        <v>#REF!</v>
      </c>
      <c r="ED4" t="e">
        <f>AND(#REF!,"AAAAAH7V94U=")</f>
        <v>#REF!</v>
      </c>
      <c r="EE4" t="e">
        <f>AND(#REF!,"AAAAAH7V94Y=")</f>
        <v>#REF!</v>
      </c>
      <c r="EF4" t="e">
        <f>IF(#REF!,"AAAAAH7V94c=",0)</f>
        <v>#REF!</v>
      </c>
      <c r="EG4" t="e">
        <f>AND(#REF!,"AAAAAH7V94g=")</f>
        <v>#REF!</v>
      </c>
      <c r="EH4" t="e">
        <f>AND(#REF!,"AAAAAH7V94k=")</f>
        <v>#REF!</v>
      </c>
      <c r="EI4" t="e">
        <f>AND(#REF!,"AAAAAH7V94o=")</f>
        <v>#REF!</v>
      </c>
      <c r="EJ4" t="e">
        <f>AND(#REF!,"AAAAAH7V94s=")</f>
        <v>#REF!</v>
      </c>
      <c r="EK4" t="e">
        <f>AND(#REF!,"AAAAAH7V94w=")</f>
        <v>#REF!</v>
      </c>
      <c r="EL4" t="e">
        <f>IF(#REF!,"AAAAAH7V940=",0)</f>
        <v>#REF!</v>
      </c>
      <c r="EM4" t="e">
        <f>AND(#REF!,"AAAAAH7V944=")</f>
        <v>#REF!</v>
      </c>
      <c r="EN4" t="e">
        <f>AND(#REF!,"AAAAAH7V948=")</f>
        <v>#REF!</v>
      </c>
      <c r="EO4" t="e">
        <f>AND(#REF!,"AAAAAH7V95A=")</f>
        <v>#REF!</v>
      </c>
      <c r="EP4" t="e">
        <f>AND(#REF!,"AAAAAH7V95E=")</f>
        <v>#REF!</v>
      </c>
      <c r="EQ4" t="e">
        <f>AND(#REF!,"AAAAAH7V95I=")</f>
        <v>#REF!</v>
      </c>
      <c r="ER4" t="e">
        <f>IF(#REF!,"AAAAAH7V95M=",0)</f>
        <v>#REF!</v>
      </c>
      <c r="ES4" t="e">
        <f>AND(#REF!,"AAAAAH7V95Q=")</f>
        <v>#REF!</v>
      </c>
      <c r="ET4" t="e">
        <f>AND(#REF!,"AAAAAH7V95U=")</f>
        <v>#REF!</v>
      </c>
      <c r="EU4" t="e">
        <f>AND(#REF!,"AAAAAH7V95Y=")</f>
        <v>#REF!</v>
      </c>
      <c r="EV4" t="e">
        <f>AND(#REF!,"AAAAAH7V95c=")</f>
        <v>#REF!</v>
      </c>
      <c r="EW4" t="e">
        <f>AND(#REF!,"AAAAAH7V95g=")</f>
        <v>#REF!</v>
      </c>
      <c r="EX4" t="e">
        <f>IF(#REF!,"AAAAAH7V95k=",0)</f>
        <v>#REF!</v>
      </c>
      <c r="EY4" t="e">
        <f>AND(#REF!,"AAAAAH7V95o=")</f>
        <v>#REF!</v>
      </c>
      <c r="EZ4" t="e">
        <f>AND(#REF!,"AAAAAH7V95s=")</f>
        <v>#REF!</v>
      </c>
      <c r="FA4" t="e">
        <f>AND(#REF!,"AAAAAH7V95w=")</f>
        <v>#REF!</v>
      </c>
      <c r="FB4" t="e">
        <f>AND(#REF!,"AAAAAH7V950=")</f>
        <v>#REF!</v>
      </c>
      <c r="FC4" t="e">
        <f>AND(#REF!,"AAAAAH7V954=")</f>
        <v>#REF!</v>
      </c>
      <c r="FD4" t="e">
        <f>IF(#REF!,"AAAAAH7V958=",0)</f>
        <v>#REF!</v>
      </c>
      <c r="FE4" t="e">
        <f>AND(#REF!,"AAAAAH7V96A=")</f>
        <v>#REF!</v>
      </c>
      <c r="FF4" t="e">
        <f>AND(#REF!,"AAAAAH7V96E=")</f>
        <v>#REF!</v>
      </c>
      <c r="FG4" t="e">
        <f>AND(#REF!,"AAAAAH7V96I=")</f>
        <v>#REF!</v>
      </c>
      <c r="FH4" t="e">
        <f>AND(#REF!,"AAAAAH7V96M=")</f>
        <v>#REF!</v>
      </c>
      <c r="FI4" t="e">
        <f>AND(#REF!,"AAAAAH7V96Q=")</f>
        <v>#REF!</v>
      </c>
      <c r="FJ4" t="e">
        <f>IF(#REF!,"AAAAAH7V96U=",0)</f>
        <v>#REF!</v>
      </c>
      <c r="FK4" t="e">
        <f>AND(#REF!,"AAAAAH7V96Y=")</f>
        <v>#REF!</v>
      </c>
      <c r="FL4" t="e">
        <f>AND(#REF!,"AAAAAH7V96c=")</f>
        <v>#REF!</v>
      </c>
      <c r="FM4" t="e">
        <f>AND(#REF!,"AAAAAH7V96g=")</f>
        <v>#REF!</v>
      </c>
      <c r="FN4" t="e">
        <f>AND(#REF!,"AAAAAH7V96k=")</f>
        <v>#REF!</v>
      </c>
      <c r="FO4" t="e">
        <f>AND(#REF!,"AAAAAH7V96o=")</f>
        <v>#REF!</v>
      </c>
      <c r="FP4" t="e">
        <f>IF(#REF!,"AAAAAH7V96s=",0)</f>
        <v>#REF!</v>
      </c>
      <c r="FQ4" t="e">
        <f>AND(#REF!,"AAAAAH7V96w=")</f>
        <v>#REF!</v>
      </c>
      <c r="FR4" t="e">
        <f>AND(#REF!,"AAAAAH7V960=")</f>
        <v>#REF!</v>
      </c>
      <c r="FS4" t="e">
        <f>AND(#REF!,"AAAAAH7V964=")</f>
        <v>#REF!</v>
      </c>
      <c r="FT4" t="e">
        <f>AND(#REF!,"AAAAAH7V968=")</f>
        <v>#REF!</v>
      </c>
      <c r="FU4" t="e">
        <f>AND(#REF!,"AAAAAH7V97A=")</f>
        <v>#REF!</v>
      </c>
      <c r="FV4" t="e">
        <f>IF(#REF!,"AAAAAH7V97E=",0)</f>
        <v>#REF!</v>
      </c>
      <c r="FW4" t="e">
        <f>AND(#REF!,"AAAAAH7V97I=")</f>
        <v>#REF!</v>
      </c>
      <c r="FX4" t="e">
        <f>AND(#REF!,"AAAAAH7V97M=")</f>
        <v>#REF!</v>
      </c>
      <c r="FY4" t="e">
        <f>AND(#REF!,"AAAAAH7V97Q=")</f>
        <v>#REF!</v>
      </c>
      <c r="FZ4" t="e">
        <f>AND(#REF!,"AAAAAH7V97U=")</f>
        <v>#REF!</v>
      </c>
      <c r="GA4" t="e">
        <f>AND(#REF!,"AAAAAH7V97Y=")</f>
        <v>#REF!</v>
      </c>
      <c r="GB4" t="e">
        <f>IF(#REF!,"AAAAAH7V97c=",0)</f>
        <v>#REF!</v>
      </c>
      <c r="GC4" t="e">
        <f>AND(#REF!,"AAAAAH7V97g=")</f>
        <v>#REF!</v>
      </c>
      <c r="GD4" t="e">
        <f>AND(#REF!,"AAAAAH7V97k=")</f>
        <v>#REF!</v>
      </c>
      <c r="GE4" t="e">
        <f>AND(#REF!,"AAAAAH7V97o=")</f>
        <v>#REF!</v>
      </c>
      <c r="GF4" t="e">
        <f>AND(#REF!,"AAAAAH7V97s=")</f>
        <v>#REF!</v>
      </c>
      <c r="GG4" t="e">
        <f>AND(#REF!,"AAAAAH7V97w=")</f>
        <v>#REF!</v>
      </c>
      <c r="GH4" t="e">
        <f>IF(#REF!,"AAAAAH7V970=",0)</f>
        <v>#REF!</v>
      </c>
      <c r="GI4" t="e">
        <f>AND(#REF!,"AAAAAH7V974=")</f>
        <v>#REF!</v>
      </c>
      <c r="GJ4" t="e">
        <f>AND(#REF!,"AAAAAH7V978=")</f>
        <v>#REF!</v>
      </c>
      <c r="GK4" t="e">
        <f>AND(#REF!,"AAAAAH7V98A=")</f>
        <v>#REF!</v>
      </c>
      <c r="GL4" t="e">
        <f>AND(#REF!,"AAAAAH7V98E=")</f>
        <v>#REF!</v>
      </c>
      <c r="GM4" t="e">
        <f>AND(#REF!,"AAAAAH7V98I=")</f>
        <v>#REF!</v>
      </c>
      <c r="GN4" t="e">
        <f>IF(#REF!,"AAAAAH7V98M=",0)</f>
        <v>#REF!</v>
      </c>
      <c r="GO4" t="e">
        <f>AND(#REF!,"AAAAAH7V98Q=")</f>
        <v>#REF!</v>
      </c>
      <c r="GP4" t="e">
        <f>AND(#REF!,"AAAAAH7V98U=")</f>
        <v>#REF!</v>
      </c>
      <c r="GQ4" t="e">
        <f>AND(#REF!,"AAAAAH7V98Y=")</f>
        <v>#REF!</v>
      </c>
      <c r="GR4" t="e">
        <f>AND(#REF!,"AAAAAH7V98c=")</f>
        <v>#REF!</v>
      </c>
      <c r="GS4" t="e">
        <f>AND(#REF!,"AAAAAH7V98g=")</f>
        <v>#REF!</v>
      </c>
      <c r="GT4" t="e">
        <f>IF(#REF!,"AAAAAH7V98k=",0)</f>
        <v>#REF!</v>
      </c>
      <c r="GU4" t="e">
        <f>AND(#REF!,"AAAAAH7V98o=")</f>
        <v>#REF!</v>
      </c>
      <c r="GV4" t="e">
        <f>AND(#REF!,"AAAAAH7V98s=")</f>
        <v>#REF!</v>
      </c>
      <c r="GW4" t="e">
        <f>AND(#REF!,"AAAAAH7V98w=")</f>
        <v>#REF!</v>
      </c>
      <c r="GX4" t="e">
        <f>AND(#REF!,"AAAAAH7V980=")</f>
        <v>#REF!</v>
      </c>
      <c r="GY4" t="e">
        <f>AND(#REF!,"AAAAAH7V984=")</f>
        <v>#REF!</v>
      </c>
      <c r="GZ4" t="e">
        <f>IF(#REF!,"AAAAAH7V988=",0)</f>
        <v>#REF!</v>
      </c>
      <c r="HA4" t="e">
        <f>AND(#REF!,"AAAAAH7V99A=")</f>
        <v>#REF!</v>
      </c>
      <c r="HB4" t="e">
        <f>AND(#REF!,"AAAAAH7V99E=")</f>
        <v>#REF!</v>
      </c>
      <c r="HC4" t="e">
        <f>AND(#REF!,"AAAAAH7V99I=")</f>
        <v>#REF!</v>
      </c>
      <c r="HD4" t="e">
        <f>AND(#REF!,"AAAAAH7V99M=")</f>
        <v>#REF!</v>
      </c>
      <c r="HE4" t="e">
        <f>AND(#REF!,"AAAAAH7V99Q=")</f>
        <v>#REF!</v>
      </c>
      <c r="HF4" t="e">
        <f>IF(#REF!,"AAAAAH7V99U=",0)</f>
        <v>#REF!</v>
      </c>
      <c r="HG4" t="e">
        <f>AND(#REF!,"AAAAAH7V99Y=")</f>
        <v>#REF!</v>
      </c>
      <c r="HH4" t="e">
        <f>AND(#REF!,"AAAAAH7V99c=")</f>
        <v>#REF!</v>
      </c>
      <c r="HI4" t="e">
        <f>AND(#REF!,"AAAAAH7V99g=")</f>
        <v>#REF!</v>
      </c>
      <c r="HJ4" t="e">
        <f>AND(#REF!,"AAAAAH7V99k=")</f>
        <v>#REF!</v>
      </c>
      <c r="HK4" t="e">
        <f>AND(#REF!,"AAAAAH7V99o=")</f>
        <v>#REF!</v>
      </c>
      <c r="HL4" t="e">
        <f>IF(#REF!,"AAAAAH7V99s=",0)</f>
        <v>#REF!</v>
      </c>
      <c r="HM4" t="e">
        <f>AND(#REF!,"AAAAAH7V99w=")</f>
        <v>#REF!</v>
      </c>
      <c r="HN4" t="e">
        <f>AND(#REF!,"AAAAAH7V990=")</f>
        <v>#REF!</v>
      </c>
      <c r="HO4" t="e">
        <f>AND(#REF!,"AAAAAH7V994=")</f>
        <v>#REF!</v>
      </c>
      <c r="HP4" t="e">
        <f>AND(#REF!,"AAAAAH7V998=")</f>
        <v>#REF!</v>
      </c>
      <c r="HQ4" t="e">
        <f>AND(#REF!,"AAAAAH7V9+A=")</f>
        <v>#REF!</v>
      </c>
      <c r="HR4" t="e">
        <f>IF(#REF!,"AAAAAH7V9+E=",0)</f>
        <v>#REF!</v>
      </c>
      <c r="HS4" t="e">
        <f>AND(#REF!,"AAAAAH7V9+I=")</f>
        <v>#REF!</v>
      </c>
      <c r="HT4" t="e">
        <f>AND(#REF!,"AAAAAH7V9+M=")</f>
        <v>#REF!</v>
      </c>
      <c r="HU4" t="e">
        <f>AND(#REF!,"AAAAAH7V9+Q=")</f>
        <v>#REF!</v>
      </c>
      <c r="HV4" t="e">
        <f>AND(#REF!,"AAAAAH7V9+U=")</f>
        <v>#REF!</v>
      </c>
      <c r="HW4" t="e">
        <f>AND(#REF!,"AAAAAH7V9+Y=")</f>
        <v>#REF!</v>
      </c>
      <c r="HX4" t="e">
        <f>IF(#REF!,"AAAAAH7V9+c=",0)</f>
        <v>#REF!</v>
      </c>
      <c r="HY4" t="e">
        <f>AND(#REF!,"AAAAAH7V9+g=")</f>
        <v>#REF!</v>
      </c>
      <c r="HZ4" t="e">
        <f>AND(#REF!,"AAAAAH7V9+k=")</f>
        <v>#REF!</v>
      </c>
      <c r="IA4" t="e">
        <f>AND(#REF!,"AAAAAH7V9+o=")</f>
        <v>#REF!</v>
      </c>
      <c r="IB4" t="e">
        <f>AND(#REF!,"AAAAAH7V9+s=")</f>
        <v>#REF!</v>
      </c>
      <c r="IC4" t="e">
        <f>AND(#REF!,"AAAAAH7V9+w=")</f>
        <v>#REF!</v>
      </c>
      <c r="ID4" t="e">
        <f>IF(#REF!,"AAAAAH7V9+0=",0)</f>
        <v>#REF!</v>
      </c>
      <c r="IE4" t="e">
        <f>AND(#REF!,"AAAAAH7V9+4=")</f>
        <v>#REF!</v>
      </c>
      <c r="IF4" t="e">
        <f>AND(#REF!,"AAAAAH7V9+8=")</f>
        <v>#REF!</v>
      </c>
      <c r="IG4" t="e">
        <f>AND(#REF!,"AAAAAH7V9/A=")</f>
        <v>#REF!</v>
      </c>
      <c r="IH4" t="e">
        <f>AND(#REF!,"AAAAAH7V9/E=")</f>
        <v>#REF!</v>
      </c>
      <c r="II4" t="e">
        <f>AND(#REF!,"AAAAAH7V9/I=")</f>
        <v>#REF!</v>
      </c>
      <c r="IJ4" t="e">
        <f>IF(#REF!,"AAAAAH7V9/M=",0)</f>
        <v>#REF!</v>
      </c>
      <c r="IK4" t="e">
        <f>AND(#REF!,"AAAAAH7V9/Q=")</f>
        <v>#REF!</v>
      </c>
      <c r="IL4" t="e">
        <f>AND(#REF!,"AAAAAH7V9/U=")</f>
        <v>#REF!</v>
      </c>
      <c r="IM4" t="e">
        <f>AND(#REF!,"AAAAAH7V9/Y=")</f>
        <v>#REF!</v>
      </c>
      <c r="IN4" t="e">
        <f>AND(#REF!,"AAAAAH7V9/c=")</f>
        <v>#REF!</v>
      </c>
      <c r="IO4" t="e">
        <f>AND(#REF!,"AAAAAH7V9/g=")</f>
        <v>#REF!</v>
      </c>
      <c r="IP4" t="e">
        <f>IF(#REF!,"AAAAAH7V9/k=",0)</f>
        <v>#REF!</v>
      </c>
      <c r="IQ4" t="e">
        <f>AND(#REF!,"AAAAAH7V9/o=")</f>
        <v>#REF!</v>
      </c>
      <c r="IR4" t="e">
        <f>AND(#REF!,"AAAAAH7V9/s=")</f>
        <v>#REF!</v>
      </c>
      <c r="IS4" t="e">
        <f>AND(#REF!,"AAAAAH7V9/w=")</f>
        <v>#REF!</v>
      </c>
      <c r="IT4" t="e">
        <f>AND(#REF!,"AAAAAH7V9/0=")</f>
        <v>#REF!</v>
      </c>
      <c r="IU4" t="e">
        <f>AND(#REF!,"AAAAAH7V9/4=")</f>
        <v>#REF!</v>
      </c>
      <c r="IV4" t="e">
        <f>IF(#REF!,"AAAAAH7V9/8=",0)</f>
        <v>#REF!</v>
      </c>
    </row>
    <row r="5" spans="1:256" x14ac:dyDescent="0.15">
      <c r="A5" t="e">
        <f>AND(#REF!,"AAAAAHO7fwA=")</f>
        <v>#REF!</v>
      </c>
      <c r="B5" t="e">
        <f>AND(#REF!,"AAAAAHO7fwE=")</f>
        <v>#REF!</v>
      </c>
      <c r="C5" t="e">
        <f>AND(#REF!,"AAAAAHO7fwI=")</f>
        <v>#REF!</v>
      </c>
      <c r="D5" t="e">
        <f>AND(#REF!,"AAAAAHO7fwM=")</f>
        <v>#REF!</v>
      </c>
      <c r="E5" t="e">
        <f>AND(#REF!,"AAAAAHO7fwQ=")</f>
        <v>#REF!</v>
      </c>
      <c r="F5" t="e">
        <f>IF(#REF!,"AAAAAHO7fwU=",0)</f>
        <v>#REF!</v>
      </c>
      <c r="G5" t="e">
        <f>IF(#REF!,"AAAAAHO7fwY=",0)</f>
        <v>#REF!</v>
      </c>
      <c r="H5" t="e">
        <f>IF(#REF!,"AAAAAHO7fwc=",0)</f>
        <v>#REF!</v>
      </c>
      <c r="I5" t="e">
        <f>IF(#REF!,"AAAAAHO7fwg=",0)</f>
        <v>#REF!</v>
      </c>
      <c r="J5" t="e">
        <f>IF(#REF!,"AAAAAHO7fwk=",0)</f>
        <v>#REF!</v>
      </c>
      <c r="K5" t="e">
        <f>IF(#REF!,"AAAAAHO7fwo=",0)</f>
        <v>#REF!</v>
      </c>
      <c r="L5" t="e">
        <f>IF(#REF!,"AAAAAHO7fws=",0)</f>
        <v>#REF!</v>
      </c>
      <c r="M5" t="e">
        <f>IF(#REF!,"AAAAAHO7fww=",0)</f>
        <v>#REF!</v>
      </c>
      <c r="N5" t="e">
        <f>AND(#REF!,"AAAAAHO7fw0=")</f>
        <v>#REF!</v>
      </c>
      <c r="O5" t="e">
        <f>AND(#REF!,"AAAAAHO7fw4=")</f>
        <v>#REF!</v>
      </c>
      <c r="P5" t="e">
        <f>AND(#REF!,"AAAAAHO7fw8=")</f>
        <v>#REF!</v>
      </c>
      <c r="Q5" t="e">
        <f>AND(#REF!,"AAAAAHO7fxA=")</f>
        <v>#REF!</v>
      </c>
      <c r="R5" t="e">
        <f>AND(#REF!,"AAAAAHO7fxE=")</f>
        <v>#REF!</v>
      </c>
      <c r="S5" t="e">
        <f>IF(#REF!,"AAAAAHO7fxI=",0)</f>
        <v>#REF!</v>
      </c>
      <c r="T5" t="e">
        <f>AND(#REF!,"AAAAAHO7fxM=")</f>
        <v>#REF!</v>
      </c>
      <c r="U5" t="e">
        <f>AND(#REF!,"AAAAAHO7fxQ=")</f>
        <v>#REF!</v>
      </c>
      <c r="V5" t="e">
        <f>AND(#REF!,"AAAAAHO7fxU=")</f>
        <v>#REF!</v>
      </c>
      <c r="W5" t="e">
        <f>AND(#REF!,"AAAAAHO7fxY=")</f>
        <v>#REF!</v>
      </c>
      <c r="X5" t="e">
        <f>AND(#REF!,"AAAAAHO7fxc=")</f>
        <v>#REF!</v>
      </c>
      <c r="Y5" t="e">
        <f>IF(#REF!,"AAAAAHO7fxg=",0)</f>
        <v>#REF!</v>
      </c>
      <c r="Z5" t="e">
        <f>AND(#REF!,"AAAAAHO7fxk=")</f>
        <v>#REF!</v>
      </c>
      <c r="AA5" t="e">
        <f>AND(#REF!,"AAAAAHO7fxo=")</f>
        <v>#REF!</v>
      </c>
      <c r="AB5" t="e">
        <f>AND(#REF!,"AAAAAHO7fxs=")</f>
        <v>#REF!</v>
      </c>
      <c r="AC5" t="e">
        <f>AND(#REF!,"AAAAAHO7fxw=")</f>
        <v>#REF!</v>
      </c>
      <c r="AD5" t="e">
        <f>AND(#REF!,"AAAAAHO7fx0=")</f>
        <v>#REF!</v>
      </c>
      <c r="AE5" t="e">
        <f>IF(#REF!,"AAAAAHO7fx4=",0)</f>
        <v>#REF!</v>
      </c>
      <c r="AF5" t="e">
        <f>AND(#REF!,"AAAAAHO7fx8=")</f>
        <v>#REF!</v>
      </c>
      <c r="AG5" t="e">
        <f>AND(#REF!,"AAAAAHO7fyA=")</f>
        <v>#REF!</v>
      </c>
      <c r="AH5" t="e">
        <f>AND(#REF!,"AAAAAHO7fyE=")</f>
        <v>#REF!</v>
      </c>
      <c r="AI5" t="e">
        <f>AND(#REF!,"AAAAAHO7fyI=")</f>
        <v>#REF!</v>
      </c>
      <c r="AJ5" t="e">
        <f>AND(#REF!,"AAAAAHO7fyM=")</f>
        <v>#REF!</v>
      </c>
      <c r="AK5" t="e">
        <f>IF(#REF!,"AAAAAHO7fyQ=",0)</f>
        <v>#REF!</v>
      </c>
      <c r="AL5" t="e">
        <f>AND(#REF!,"AAAAAHO7fyU=")</f>
        <v>#REF!</v>
      </c>
      <c r="AM5" t="e">
        <f>AND(#REF!,"AAAAAHO7fyY=")</f>
        <v>#REF!</v>
      </c>
      <c r="AN5" t="e">
        <f>AND(#REF!,"AAAAAHO7fyc=")</f>
        <v>#REF!</v>
      </c>
      <c r="AO5" t="e">
        <f>AND(#REF!,"AAAAAHO7fyg=")</f>
        <v>#REF!</v>
      </c>
      <c r="AP5" t="e">
        <f>AND(#REF!,"AAAAAHO7fyk=")</f>
        <v>#REF!</v>
      </c>
      <c r="AQ5" t="e">
        <f>IF(#REF!,"AAAAAHO7fyo=",0)</f>
        <v>#REF!</v>
      </c>
      <c r="AR5" t="e">
        <f>AND(#REF!,"AAAAAHO7fys=")</f>
        <v>#REF!</v>
      </c>
      <c r="AS5" t="e">
        <f>AND(#REF!,"AAAAAHO7fyw=")</f>
        <v>#REF!</v>
      </c>
      <c r="AT5" t="e">
        <f>AND(#REF!,"AAAAAHO7fy0=")</f>
        <v>#REF!</v>
      </c>
      <c r="AU5" t="e">
        <f>AND(#REF!,"AAAAAHO7fy4=")</f>
        <v>#REF!</v>
      </c>
      <c r="AV5" t="e">
        <f>AND(#REF!,"AAAAAHO7fy8=")</f>
        <v>#REF!</v>
      </c>
      <c r="AW5" t="e">
        <f>IF(#REF!,"AAAAAHO7fzA=",0)</f>
        <v>#REF!</v>
      </c>
      <c r="AX5" t="e">
        <f>AND(#REF!,"AAAAAHO7fzE=")</f>
        <v>#REF!</v>
      </c>
      <c r="AY5" t="e">
        <f>AND(#REF!,"AAAAAHO7fzI=")</f>
        <v>#REF!</v>
      </c>
      <c r="AZ5" t="e">
        <f>AND(#REF!,"AAAAAHO7fzM=")</f>
        <v>#REF!</v>
      </c>
      <c r="BA5" t="e">
        <f>AND(#REF!,"AAAAAHO7fzQ=")</f>
        <v>#REF!</v>
      </c>
      <c r="BB5" t="e">
        <f>AND(#REF!,"AAAAAHO7fzU=")</f>
        <v>#REF!</v>
      </c>
      <c r="BC5" t="e">
        <f>IF(#REF!,"AAAAAHO7fzY=",0)</f>
        <v>#REF!</v>
      </c>
      <c r="BD5" t="e">
        <f>AND(#REF!,"AAAAAHO7fzc=")</f>
        <v>#REF!</v>
      </c>
      <c r="BE5" t="e">
        <f>AND(#REF!,"AAAAAHO7fzg=")</f>
        <v>#REF!</v>
      </c>
      <c r="BF5" t="e">
        <f>AND(#REF!,"AAAAAHO7fzk=")</f>
        <v>#REF!</v>
      </c>
      <c r="BG5" t="e">
        <f>AND(#REF!,"AAAAAHO7fzo=")</f>
        <v>#REF!</v>
      </c>
      <c r="BH5" t="e">
        <f>AND(#REF!,"AAAAAHO7fzs=")</f>
        <v>#REF!</v>
      </c>
      <c r="BI5" t="e">
        <f>IF(#REF!,"AAAAAHO7fzw=",0)</f>
        <v>#REF!</v>
      </c>
      <c r="BJ5" t="e">
        <f>AND(#REF!,"AAAAAHO7fz0=")</f>
        <v>#REF!</v>
      </c>
      <c r="BK5" t="e">
        <f>AND(#REF!,"AAAAAHO7fz4=")</f>
        <v>#REF!</v>
      </c>
      <c r="BL5" t="e">
        <f>AND(#REF!,"AAAAAHO7fz8=")</f>
        <v>#REF!</v>
      </c>
      <c r="BM5" t="e">
        <f>AND(#REF!,"AAAAAHO7f0A=")</f>
        <v>#REF!</v>
      </c>
      <c r="BN5" t="e">
        <f>AND(#REF!,"AAAAAHO7f0E=")</f>
        <v>#REF!</v>
      </c>
      <c r="BO5" t="e">
        <f>IF(#REF!,"AAAAAHO7f0I=",0)</f>
        <v>#REF!</v>
      </c>
      <c r="BP5" t="e">
        <f>AND(#REF!,"AAAAAHO7f0M=")</f>
        <v>#REF!</v>
      </c>
      <c r="BQ5" t="e">
        <f>AND(#REF!,"AAAAAHO7f0Q=")</f>
        <v>#REF!</v>
      </c>
      <c r="BR5" t="e">
        <f>AND(#REF!,"AAAAAHO7f0U=")</f>
        <v>#REF!</v>
      </c>
      <c r="BS5" t="e">
        <f>AND(#REF!,"AAAAAHO7f0Y=")</f>
        <v>#REF!</v>
      </c>
      <c r="BT5" t="e">
        <f>AND(#REF!,"AAAAAHO7f0c=")</f>
        <v>#REF!</v>
      </c>
      <c r="BU5" t="e">
        <f>IF(#REF!,"AAAAAHO7f0g=",0)</f>
        <v>#REF!</v>
      </c>
      <c r="BV5" t="e">
        <f>AND(#REF!,"AAAAAHO7f0k=")</f>
        <v>#REF!</v>
      </c>
      <c r="BW5" t="e">
        <f>AND(#REF!,"AAAAAHO7f0o=")</f>
        <v>#REF!</v>
      </c>
      <c r="BX5" t="e">
        <f>AND(#REF!,"AAAAAHO7f0s=")</f>
        <v>#REF!</v>
      </c>
      <c r="BY5" t="e">
        <f>AND(#REF!,"AAAAAHO7f0w=")</f>
        <v>#REF!</v>
      </c>
      <c r="BZ5" t="e">
        <f>AND(#REF!,"AAAAAHO7f00=")</f>
        <v>#REF!</v>
      </c>
      <c r="CA5" t="e">
        <f>IF(#REF!,"AAAAAHO7f04=",0)</f>
        <v>#REF!</v>
      </c>
      <c r="CB5" t="e">
        <f>AND(#REF!,"AAAAAHO7f08=")</f>
        <v>#REF!</v>
      </c>
      <c r="CC5" t="e">
        <f>AND(#REF!,"AAAAAHO7f1A=")</f>
        <v>#REF!</v>
      </c>
      <c r="CD5" t="e">
        <f>AND(#REF!,"AAAAAHO7f1E=")</f>
        <v>#REF!</v>
      </c>
      <c r="CE5" t="e">
        <f>AND(#REF!,"AAAAAHO7f1I=")</f>
        <v>#REF!</v>
      </c>
      <c r="CF5" t="e">
        <f>AND(#REF!,"AAAAAHO7f1M=")</f>
        <v>#REF!</v>
      </c>
      <c r="CG5" t="e">
        <f>IF(#REF!,"AAAAAHO7f1Q=",0)</f>
        <v>#REF!</v>
      </c>
      <c r="CH5" t="e">
        <f>AND(#REF!,"AAAAAHO7f1U=")</f>
        <v>#REF!</v>
      </c>
      <c r="CI5" t="e">
        <f>AND(#REF!,"AAAAAHO7f1Y=")</f>
        <v>#REF!</v>
      </c>
      <c r="CJ5" t="e">
        <f>AND(#REF!,"AAAAAHO7f1c=")</f>
        <v>#REF!</v>
      </c>
      <c r="CK5" t="e">
        <f>AND(#REF!,"AAAAAHO7f1g=")</f>
        <v>#REF!</v>
      </c>
      <c r="CL5" t="e">
        <f>AND(#REF!,"AAAAAHO7f1k=")</f>
        <v>#REF!</v>
      </c>
      <c r="CM5" t="e">
        <f>IF(#REF!,"AAAAAHO7f1o=",0)</f>
        <v>#REF!</v>
      </c>
      <c r="CN5" t="e">
        <f>AND(#REF!,"AAAAAHO7f1s=")</f>
        <v>#REF!</v>
      </c>
      <c r="CO5" t="e">
        <f>AND(#REF!,"AAAAAHO7f1w=")</f>
        <v>#REF!</v>
      </c>
      <c r="CP5" t="e">
        <f>AND(#REF!,"AAAAAHO7f10=")</f>
        <v>#REF!</v>
      </c>
      <c r="CQ5" t="e">
        <f>AND(#REF!,"AAAAAHO7f14=")</f>
        <v>#REF!</v>
      </c>
      <c r="CR5" t="e">
        <f>AND(#REF!,"AAAAAHO7f18=")</f>
        <v>#REF!</v>
      </c>
      <c r="CS5" t="e">
        <f>IF(#REF!,"AAAAAHO7f2A=",0)</f>
        <v>#REF!</v>
      </c>
      <c r="CT5" t="e">
        <f>AND(#REF!,"AAAAAHO7f2E=")</f>
        <v>#REF!</v>
      </c>
      <c r="CU5" t="e">
        <f>AND(#REF!,"AAAAAHO7f2I=")</f>
        <v>#REF!</v>
      </c>
      <c r="CV5" t="e">
        <f>AND(#REF!,"AAAAAHO7f2M=")</f>
        <v>#REF!</v>
      </c>
      <c r="CW5" t="e">
        <f>AND(#REF!,"AAAAAHO7f2Q=")</f>
        <v>#REF!</v>
      </c>
      <c r="CX5" t="e">
        <f>AND(#REF!,"AAAAAHO7f2U=")</f>
        <v>#REF!</v>
      </c>
      <c r="CY5" t="e">
        <f>IF(#REF!,"AAAAAHO7f2Y=",0)</f>
        <v>#REF!</v>
      </c>
      <c r="CZ5" t="e">
        <f>AND(#REF!,"AAAAAHO7f2c=")</f>
        <v>#REF!</v>
      </c>
      <c r="DA5" t="e">
        <f>AND(#REF!,"AAAAAHO7f2g=")</f>
        <v>#REF!</v>
      </c>
      <c r="DB5" t="e">
        <f>AND(#REF!,"AAAAAHO7f2k=")</f>
        <v>#REF!</v>
      </c>
      <c r="DC5" t="e">
        <f>AND(#REF!,"AAAAAHO7f2o=")</f>
        <v>#REF!</v>
      </c>
      <c r="DD5" t="e">
        <f>AND(#REF!,"AAAAAHO7f2s=")</f>
        <v>#REF!</v>
      </c>
      <c r="DE5" t="e">
        <f>IF(#REF!,"AAAAAHO7f2w=",0)</f>
        <v>#REF!</v>
      </c>
      <c r="DF5" t="e">
        <f>AND(#REF!,"AAAAAHO7f20=")</f>
        <v>#REF!</v>
      </c>
      <c r="DG5" t="e">
        <f>AND(#REF!,"AAAAAHO7f24=")</f>
        <v>#REF!</v>
      </c>
      <c r="DH5" t="e">
        <f>AND(#REF!,"AAAAAHO7f28=")</f>
        <v>#REF!</v>
      </c>
      <c r="DI5" t="e">
        <f>AND(#REF!,"AAAAAHO7f3A=")</f>
        <v>#REF!</v>
      </c>
      <c r="DJ5" t="e">
        <f>AND(#REF!,"AAAAAHO7f3E=")</f>
        <v>#REF!</v>
      </c>
      <c r="DK5" t="e">
        <f>IF(#REF!,"AAAAAHO7f3I=",0)</f>
        <v>#REF!</v>
      </c>
      <c r="DL5" t="e">
        <f>AND(#REF!,"AAAAAHO7f3M=")</f>
        <v>#REF!</v>
      </c>
      <c r="DM5" t="e">
        <f>AND(#REF!,"AAAAAHO7f3Q=")</f>
        <v>#REF!</v>
      </c>
      <c r="DN5" t="e">
        <f>AND(#REF!,"AAAAAHO7f3U=")</f>
        <v>#REF!</v>
      </c>
      <c r="DO5" t="e">
        <f>AND(#REF!,"AAAAAHO7f3Y=")</f>
        <v>#REF!</v>
      </c>
      <c r="DP5" t="e">
        <f>AND(#REF!,"AAAAAHO7f3c=")</f>
        <v>#REF!</v>
      </c>
      <c r="DQ5" t="e">
        <f>IF(#REF!,"AAAAAHO7f3g=",0)</f>
        <v>#REF!</v>
      </c>
      <c r="DR5" t="e">
        <f>AND(#REF!,"AAAAAHO7f3k=")</f>
        <v>#REF!</v>
      </c>
      <c r="DS5" t="e">
        <f>AND(#REF!,"AAAAAHO7f3o=")</f>
        <v>#REF!</v>
      </c>
      <c r="DT5" t="e">
        <f>AND(#REF!,"AAAAAHO7f3s=")</f>
        <v>#REF!</v>
      </c>
      <c r="DU5" t="e">
        <f>AND(#REF!,"AAAAAHO7f3w=")</f>
        <v>#REF!</v>
      </c>
      <c r="DV5" t="e">
        <f>AND(#REF!,"AAAAAHO7f30=")</f>
        <v>#REF!</v>
      </c>
      <c r="DW5" t="e">
        <f>IF(#REF!,"AAAAAHO7f34=",0)</f>
        <v>#REF!</v>
      </c>
      <c r="DX5" t="e">
        <f>AND(#REF!,"AAAAAHO7f38=")</f>
        <v>#REF!</v>
      </c>
      <c r="DY5" t="e">
        <f>AND(#REF!,"AAAAAHO7f4A=")</f>
        <v>#REF!</v>
      </c>
      <c r="DZ5" t="e">
        <f>AND(#REF!,"AAAAAHO7f4E=")</f>
        <v>#REF!</v>
      </c>
      <c r="EA5" t="e">
        <f>AND(#REF!,"AAAAAHO7f4I=")</f>
        <v>#REF!</v>
      </c>
      <c r="EB5" t="e">
        <f>AND(#REF!,"AAAAAHO7f4M=")</f>
        <v>#REF!</v>
      </c>
      <c r="EC5" t="e">
        <f>IF(#REF!,"AAAAAHO7f4Q=",0)</f>
        <v>#REF!</v>
      </c>
      <c r="ED5" t="e">
        <f>AND(#REF!,"AAAAAHO7f4U=")</f>
        <v>#REF!</v>
      </c>
      <c r="EE5" t="e">
        <f>AND(#REF!,"AAAAAHO7f4Y=")</f>
        <v>#REF!</v>
      </c>
      <c r="EF5" t="e">
        <f>AND(#REF!,"AAAAAHO7f4c=")</f>
        <v>#REF!</v>
      </c>
      <c r="EG5" t="e">
        <f>AND(#REF!,"AAAAAHO7f4g=")</f>
        <v>#REF!</v>
      </c>
      <c r="EH5" t="e">
        <f>AND(#REF!,"AAAAAHO7f4k=")</f>
        <v>#REF!</v>
      </c>
      <c r="EI5" t="e">
        <f>IF(#REF!,"AAAAAHO7f4o=",0)</f>
        <v>#REF!</v>
      </c>
      <c r="EJ5" t="e">
        <f>AND(#REF!,"AAAAAHO7f4s=")</f>
        <v>#REF!</v>
      </c>
      <c r="EK5" t="e">
        <f>AND(#REF!,"AAAAAHO7f4w=")</f>
        <v>#REF!</v>
      </c>
      <c r="EL5" t="e">
        <f>AND(#REF!,"AAAAAHO7f40=")</f>
        <v>#REF!</v>
      </c>
      <c r="EM5" t="e">
        <f>AND(#REF!,"AAAAAHO7f44=")</f>
        <v>#REF!</v>
      </c>
      <c r="EN5" t="e">
        <f>AND(#REF!,"AAAAAHO7f48=")</f>
        <v>#REF!</v>
      </c>
      <c r="EO5" t="e">
        <f>IF(#REF!,"AAAAAHO7f5A=",0)</f>
        <v>#REF!</v>
      </c>
      <c r="EP5" t="e">
        <f>AND(#REF!,"AAAAAHO7f5E=")</f>
        <v>#REF!</v>
      </c>
      <c r="EQ5" t="e">
        <f>AND(#REF!,"AAAAAHO7f5I=")</f>
        <v>#REF!</v>
      </c>
      <c r="ER5" t="e">
        <f>AND(#REF!,"AAAAAHO7f5M=")</f>
        <v>#REF!</v>
      </c>
      <c r="ES5" t="e">
        <f>AND(#REF!,"AAAAAHO7f5Q=")</f>
        <v>#REF!</v>
      </c>
      <c r="ET5" t="e">
        <f>AND(#REF!,"AAAAAHO7f5U=")</f>
        <v>#REF!</v>
      </c>
      <c r="EU5" t="e">
        <f>IF(#REF!,"AAAAAHO7f5Y=",0)</f>
        <v>#REF!</v>
      </c>
      <c r="EV5" t="e">
        <f>AND(#REF!,"AAAAAHO7f5c=")</f>
        <v>#REF!</v>
      </c>
      <c r="EW5" t="e">
        <f>AND(#REF!,"AAAAAHO7f5g=")</f>
        <v>#REF!</v>
      </c>
      <c r="EX5" t="e">
        <f>AND(#REF!,"AAAAAHO7f5k=")</f>
        <v>#REF!</v>
      </c>
      <c r="EY5" t="e">
        <f>AND(#REF!,"AAAAAHO7f5o=")</f>
        <v>#REF!</v>
      </c>
      <c r="EZ5" t="e">
        <f>AND(#REF!,"AAAAAHO7f5s=")</f>
        <v>#REF!</v>
      </c>
      <c r="FA5" t="e">
        <f>IF(#REF!,"AAAAAHO7f5w=",0)</f>
        <v>#REF!</v>
      </c>
      <c r="FB5" t="e">
        <f>IF(#REF!,"AAAAAHO7f50=",0)</f>
        <v>#REF!</v>
      </c>
      <c r="FC5" t="e">
        <f>IF(#REF!,"AAAAAHO7f54=",0)</f>
        <v>#REF!</v>
      </c>
      <c r="FD5" t="e">
        <f>IF(#REF!,"AAAAAHO7f58=",0)</f>
        <v>#REF!</v>
      </c>
      <c r="FE5" t="e">
        <f>IF(#REF!,"AAAAAHO7f6A=",0)</f>
        <v>#REF!</v>
      </c>
      <c r="FF5" t="e">
        <f>IF(#REF!,"AAAAAHO7f6E=",0)</f>
        <v>#REF!</v>
      </c>
      <c r="FG5" t="e">
        <f>IF(#REF!,"AAAAAHO7f6I=",0)</f>
        <v>#REF!</v>
      </c>
      <c r="FH5">
        <f>IF(Récapitulatif!1:1,"AAAAAHO7f6M=",0)</f>
        <v>0</v>
      </c>
      <c r="FI5" t="e">
        <f>AND(Récapitulatif!A1,"AAAAAHO7f6Q=")</f>
        <v>#VALUE!</v>
      </c>
      <c r="FJ5" t="e">
        <f>AND(Récapitulatif!B1,"AAAAAHO7f6U=")</f>
        <v>#VALUE!</v>
      </c>
      <c r="FK5" t="e">
        <f>AND(Récapitulatif!C1,"AAAAAHO7f6Y=")</f>
        <v>#VALUE!</v>
      </c>
      <c r="FL5" t="e">
        <f>AND(Récapitulatif!D1,"AAAAAHO7f6c=")</f>
        <v>#VALUE!</v>
      </c>
      <c r="FM5" t="e">
        <f>AND(Récapitulatif!E1,"AAAAAHO7f6g=")</f>
        <v>#VALUE!</v>
      </c>
      <c r="FN5" t="e">
        <f>AND(Récapitulatif!F1,"AAAAAHO7f6k=")</f>
        <v>#VALUE!</v>
      </c>
      <c r="FO5" t="e">
        <f>AND(Récapitulatif!G1,"AAAAAHO7f6o=")</f>
        <v>#VALUE!</v>
      </c>
      <c r="FP5">
        <f>IF(Récapitulatif!2:2,"AAAAAHO7f6s=",0)</f>
        <v>0</v>
      </c>
      <c r="FQ5" t="e">
        <f>AND(Récapitulatif!A2,"AAAAAHO7f6w=")</f>
        <v>#VALUE!</v>
      </c>
      <c r="FR5" t="e">
        <f>AND(Récapitulatif!B2,"AAAAAHO7f60=")</f>
        <v>#VALUE!</v>
      </c>
      <c r="FS5" t="e">
        <f>AND(Récapitulatif!C2,"AAAAAHO7f64=")</f>
        <v>#VALUE!</v>
      </c>
      <c r="FT5" t="e">
        <f>AND(Récapitulatif!D2,"AAAAAHO7f68=")</f>
        <v>#VALUE!</v>
      </c>
      <c r="FU5" t="e">
        <f>AND(Récapitulatif!E2,"AAAAAHO7f7A=")</f>
        <v>#VALUE!</v>
      </c>
      <c r="FV5" t="e">
        <f>AND(Récapitulatif!F2,"AAAAAHO7f7E=")</f>
        <v>#VALUE!</v>
      </c>
      <c r="FW5" t="e">
        <f>AND(Récapitulatif!G2,"AAAAAHO7f7I=")</f>
        <v>#VALUE!</v>
      </c>
      <c r="FX5">
        <f>IF(Récapitulatif!3:3,"AAAAAHO7f7M=",0)</f>
        <v>0</v>
      </c>
      <c r="FY5" t="e">
        <f>AND(Récapitulatif!A3,"AAAAAHO7f7Q=")</f>
        <v>#VALUE!</v>
      </c>
      <c r="FZ5" t="e">
        <f>AND(Récapitulatif!B3,"AAAAAHO7f7U=")</f>
        <v>#VALUE!</v>
      </c>
      <c r="GA5" t="e">
        <f>AND(Récapitulatif!C3,"AAAAAHO7f7Y=")</f>
        <v>#VALUE!</v>
      </c>
      <c r="GB5" t="e">
        <f>AND(Récapitulatif!D3,"AAAAAHO7f7c=")</f>
        <v>#VALUE!</v>
      </c>
      <c r="GC5" t="e">
        <f>AND(Récapitulatif!E3,"AAAAAHO7f7g=")</f>
        <v>#VALUE!</v>
      </c>
      <c r="GD5" t="e">
        <f>AND(Récapitulatif!F3,"AAAAAHO7f7k=")</f>
        <v>#VALUE!</v>
      </c>
      <c r="GE5" t="e">
        <f>AND(Récapitulatif!G3,"AAAAAHO7f7o=")</f>
        <v>#VALUE!</v>
      </c>
      <c r="GF5">
        <f>IF(Récapitulatif!4:4,"AAAAAHO7f7s=",0)</f>
        <v>0</v>
      </c>
      <c r="GG5" t="e">
        <f>AND(Récapitulatif!A4,"AAAAAHO7f7w=")</f>
        <v>#VALUE!</v>
      </c>
      <c r="GH5" t="e">
        <f>AND(Récapitulatif!B4,"AAAAAHO7f70=")</f>
        <v>#VALUE!</v>
      </c>
      <c r="GI5" t="e">
        <f>AND(Récapitulatif!C4,"AAAAAHO7f74=")</f>
        <v>#VALUE!</v>
      </c>
      <c r="GJ5" t="e">
        <f>AND(Récapitulatif!D4,"AAAAAHO7f78=")</f>
        <v>#VALUE!</v>
      </c>
      <c r="GK5" t="e">
        <f>AND(Récapitulatif!E4,"AAAAAHO7f8A=")</f>
        <v>#VALUE!</v>
      </c>
      <c r="GL5" t="e">
        <f>AND(Récapitulatif!F4,"AAAAAHO7f8E=")</f>
        <v>#VALUE!</v>
      </c>
      <c r="GM5" t="e">
        <f>AND(Récapitulatif!G4,"AAAAAHO7f8I=")</f>
        <v>#VALUE!</v>
      </c>
      <c r="GN5">
        <f>IF(Récapitulatif!5:5,"AAAAAHO7f8M=",0)</f>
        <v>0</v>
      </c>
      <c r="GO5" t="e">
        <f>AND(Récapitulatif!A5,"AAAAAHO7f8Q=")</f>
        <v>#VALUE!</v>
      </c>
      <c r="GP5" t="e">
        <f>AND(Récapitulatif!B5,"AAAAAHO7f8U=")</f>
        <v>#VALUE!</v>
      </c>
      <c r="GQ5" t="e">
        <f>AND(Récapitulatif!C5,"AAAAAHO7f8Y=")</f>
        <v>#VALUE!</v>
      </c>
      <c r="GR5" t="e">
        <f>AND(Récapitulatif!D5,"AAAAAHO7f8c=")</f>
        <v>#VALUE!</v>
      </c>
      <c r="GS5" t="e">
        <f>AND(Récapitulatif!E5,"AAAAAHO7f8g=")</f>
        <v>#VALUE!</v>
      </c>
      <c r="GT5" t="e">
        <f>AND(Récapitulatif!F5,"AAAAAHO7f8k=")</f>
        <v>#VALUE!</v>
      </c>
      <c r="GU5" t="e">
        <f>AND(Récapitulatif!G5,"AAAAAHO7f8o=")</f>
        <v>#VALUE!</v>
      </c>
      <c r="GV5">
        <f>IF(Récapitulatif!6:6,"AAAAAHO7f8s=",0)</f>
        <v>0</v>
      </c>
      <c r="GW5" t="e">
        <f>AND(Récapitulatif!A6,"AAAAAHO7f8w=")</f>
        <v>#VALUE!</v>
      </c>
      <c r="GX5" t="e">
        <f>AND(Récapitulatif!B6,"AAAAAHO7f80=")</f>
        <v>#VALUE!</v>
      </c>
      <c r="GY5" t="e">
        <f>AND(Récapitulatif!C6,"AAAAAHO7f84=")</f>
        <v>#VALUE!</v>
      </c>
      <c r="GZ5" t="e">
        <f>AND(Récapitulatif!D6,"AAAAAHO7f88=")</f>
        <v>#VALUE!</v>
      </c>
      <c r="HA5" t="e">
        <f>AND(Récapitulatif!E6,"AAAAAHO7f9A=")</f>
        <v>#VALUE!</v>
      </c>
      <c r="HB5" t="e">
        <f>AND(Récapitulatif!F6,"AAAAAHO7f9E=")</f>
        <v>#VALUE!</v>
      </c>
      <c r="HC5" t="e">
        <f>AND(Récapitulatif!G6,"AAAAAHO7f9I=")</f>
        <v>#VALUE!</v>
      </c>
      <c r="HD5">
        <f>IF(Récapitulatif!7:7,"AAAAAHO7f9M=",0)</f>
        <v>0</v>
      </c>
      <c r="HE5" t="e">
        <f>AND(Récapitulatif!A7,"AAAAAHO7f9Q=")</f>
        <v>#VALUE!</v>
      </c>
      <c r="HF5" t="e">
        <f>AND(Récapitulatif!B7,"AAAAAHO7f9U=")</f>
        <v>#VALUE!</v>
      </c>
      <c r="HG5" t="e">
        <f>AND(Récapitulatif!C7,"AAAAAHO7f9Y=")</f>
        <v>#VALUE!</v>
      </c>
      <c r="HH5" t="e">
        <f>AND(Récapitulatif!D7,"AAAAAHO7f9c=")</f>
        <v>#VALUE!</v>
      </c>
      <c r="HI5" t="e">
        <f>AND(Récapitulatif!E7,"AAAAAHO7f9g=")</f>
        <v>#VALUE!</v>
      </c>
      <c r="HJ5" t="e">
        <f>AND(Récapitulatif!F7,"AAAAAHO7f9k=")</f>
        <v>#VALUE!</v>
      </c>
      <c r="HK5" t="e">
        <f>AND(Récapitulatif!G7,"AAAAAHO7f9o=")</f>
        <v>#VALUE!</v>
      </c>
      <c r="HL5">
        <f>IF(Récapitulatif!8:8,"AAAAAHO7f9s=",0)</f>
        <v>0</v>
      </c>
      <c r="HM5" t="e">
        <f>AND(Récapitulatif!A8,"AAAAAHO7f9w=")</f>
        <v>#VALUE!</v>
      </c>
      <c r="HN5" t="e">
        <f>AND(Récapitulatif!B8,"AAAAAHO7f90=")</f>
        <v>#VALUE!</v>
      </c>
      <c r="HO5" t="e">
        <f>AND(Récapitulatif!C8,"AAAAAHO7f94=")</f>
        <v>#VALUE!</v>
      </c>
      <c r="HP5" t="e">
        <f>AND(Récapitulatif!D8,"AAAAAHO7f98=")</f>
        <v>#VALUE!</v>
      </c>
      <c r="HQ5" t="e">
        <f>AND(Récapitulatif!E8,"AAAAAHO7f+A=")</f>
        <v>#VALUE!</v>
      </c>
      <c r="HR5" t="e">
        <f>AND(Récapitulatif!F8,"AAAAAHO7f+E=")</f>
        <v>#VALUE!</v>
      </c>
      <c r="HS5" t="e">
        <f>AND(Récapitulatif!G8,"AAAAAHO7f+I=")</f>
        <v>#VALUE!</v>
      </c>
      <c r="HT5">
        <f>IF(Récapitulatif!9:9,"AAAAAHO7f+M=",0)</f>
        <v>0</v>
      </c>
      <c r="HU5" t="e">
        <f>AND(Récapitulatif!A9,"AAAAAHO7f+Q=")</f>
        <v>#VALUE!</v>
      </c>
      <c r="HV5" t="e">
        <f>AND(Récapitulatif!B9,"AAAAAHO7f+U=")</f>
        <v>#VALUE!</v>
      </c>
      <c r="HW5" t="e">
        <f>AND(Récapitulatif!C9,"AAAAAHO7f+Y=")</f>
        <v>#VALUE!</v>
      </c>
      <c r="HX5" t="e">
        <f>AND(Récapitulatif!D9,"AAAAAHO7f+c=")</f>
        <v>#VALUE!</v>
      </c>
      <c r="HY5" t="e">
        <f>AND(Récapitulatif!E9,"AAAAAHO7f+g=")</f>
        <v>#VALUE!</v>
      </c>
      <c r="HZ5" t="e">
        <f>AND(Récapitulatif!F9,"AAAAAHO7f+k=")</f>
        <v>#VALUE!</v>
      </c>
      <c r="IA5" t="e">
        <f>AND(Récapitulatif!G9,"AAAAAHO7f+o=")</f>
        <v>#VALUE!</v>
      </c>
      <c r="IB5">
        <f>IF(Récapitulatif!10:10,"AAAAAHO7f+s=",0)</f>
        <v>0</v>
      </c>
      <c r="IC5" t="e">
        <f>AND(Récapitulatif!A10,"AAAAAHO7f+w=")</f>
        <v>#VALUE!</v>
      </c>
      <c r="ID5" t="e">
        <f>AND(Récapitulatif!B10,"AAAAAHO7f+0=")</f>
        <v>#VALUE!</v>
      </c>
      <c r="IE5" t="e">
        <f>AND(Récapitulatif!C10,"AAAAAHO7f+4=")</f>
        <v>#VALUE!</v>
      </c>
      <c r="IF5" t="e">
        <f>AND(Récapitulatif!D10,"AAAAAHO7f+8=")</f>
        <v>#VALUE!</v>
      </c>
      <c r="IG5" t="e">
        <f>AND(Récapitulatif!E10,"AAAAAHO7f/A=")</f>
        <v>#VALUE!</v>
      </c>
      <c r="IH5" t="e">
        <f>AND(Récapitulatif!F10,"AAAAAHO7f/E=")</f>
        <v>#VALUE!</v>
      </c>
      <c r="II5" t="e">
        <f>AND(Récapitulatif!G10,"AAAAAHO7f/I=")</f>
        <v>#VALUE!</v>
      </c>
      <c r="IJ5">
        <f>IF(Récapitulatif!11:11,"AAAAAHO7f/M=",0)</f>
        <v>0</v>
      </c>
      <c r="IK5" t="e">
        <f>AND(Récapitulatif!A11,"AAAAAHO7f/Q=")</f>
        <v>#VALUE!</v>
      </c>
      <c r="IL5" t="e">
        <f>AND(Récapitulatif!B11,"AAAAAHO7f/U=")</f>
        <v>#VALUE!</v>
      </c>
      <c r="IM5" t="e">
        <f>AND(Récapitulatif!C11,"AAAAAHO7f/Y=")</f>
        <v>#VALUE!</v>
      </c>
      <c r="IN5" t="e">
        <f>AND(Récapitulatif!D11,"AAAAAHO7f/c=")</f>
        <v>#VALUE!</v>
      </c>
      <c r="IO5" t="e">
        <f>AND(Récapitulatif!E11,"AAAAAHO7f/g=")</f>
        <v>#VALUE!</v>
      </c>
      <c r="IP5" t="e">
        <f>AND(Récapitulatif!F11,"AAAAAHO7f/k=")</f>
        <v>#VALUE!</v>
      </c>
      <c r="IQ5" t="e">
        <f>AND(Récapitulatif!G11,"AAAAAHO7f/o=")</f>
        <v>#VALUE!</v>
      </c>
      <c r="IR5">
        <f>IF(Récapitulatif!12:12,"AAAAAHO7f/s=",0)</f>
        <v>0</v>
      </c>
      <c r="IS5" t="e">
        <f>AND(Récapitulatif!A12,"AAAAAHO7f/w=")</f>
        <v>#VALUE!</v>
      </c>
      <c r="IT5" t="e">
        <f>AND(Récapitulatif!B12,"AAAAAHO7f/0=")</f>
        <v>#VALUE!</v>
      </c>
      <c r="IU5" t="e">
        <f>AND(Récapitulatif!C12,"AAAAAHO7f/4=")</f>
        <v>#VALUE!</v>
      </c>
      <c r="IV5" t="e">
        <f>AND(Récapitulatif!D12,"AAAAAHO7f/8=")</f>
        <v>#VALUE!</v>
      </c>
    </row>
    <row r="6" spans="1:256" x14ac:dyDescent="0.15">
      <c r="A6" t="e">
        <f>AND(Récapitulatif!E12,"AAAAADf/WwA=")</f>
        <v>#VALUE!</v>
      </c>
      <c r="B6" t="e">
        <f>AND(Récapitulatif!F12,"AAAAADf/WwE=")</f>
        <v>#VALUE!</v>
      </c>
      <c r="C6" t="e">
        <f>AND(Récapitulatif!G12,"AAAAADf/WwI=")</f>
        <v>#VALUE!</v>
      </c>
      <c r="D6">
        <f>IF(Récapitulatif!13:13,"AAAAADf/WwM=",0)</f>
        <v>0</v>
      </c>
      <c r="E6" t="e">
        <f>AND(Récapitulatif!A13,"AAAAADf/WwQ=")</f>
        <v>#VALUE!</v>
      </c>
      <c r="F6" t="e">
        <f>AND(Récapitulatif!B13,"AAAAADf/WwU=")</f>
        <v>#VALUE!</v>
      </c>
      <c r="G6" t="e">
        <f>AND(Récapitulatif!C13,"AAAAADf/WwY=")</f>
        <v>#VALUE!</v>
      </c>
      <c r="H6" t="e">
        <f>AND(Récapitulatif!D13,"AAAAADf/Wwc=")</f>
        <v>#VALUE!</v>
      </c>
      <c r="I6" t="e">
        <f>AND(Récapitulatif!E13,"AAAAADf/Wwg=")</f>
        <v>#VALUE!</v>
      </c>
      <c r="J6" t="e">
        <f>AND(Récapitulatif!F13,"AAAAADf/Wwk=")</f>
        <v>#VALUE!</v>
      </c>
      <c r="K6" t="e">
        <f>AND(Récapitulatif!G13,"AAAAADf/Wwo=")</f>
        <v>#VALUE!</v>
      </c>
      <c r="L6">
        <f>IF(Récapitulatif!14:14,"AAAAADf/Wws=",0)</f>
        <v>0</v>
      </c>
      <c r="M6" t="e">
        <f>AND(Récapitulatif!A14,"AAAAADf/Www=")</f>
        <v>#VALUE!</v>
      </c>
      <c r="N6" t="e">
        <f>AND(Récapitulatif!B14,"AAAAADf/Ww0=")</f>
        <v>#VALUE!</v>
      </c>
      <c r="O6" t="e">
        <f>AND(Récapitulatif!C14,"AAAAADf/Ww4=")</f>
        <v>#VALUE!</v>
      </c>
      <c r="P6" t="e">
        <f>AND(Récapitulatif!D14,"AAAAADf/Ww8=")</f>
        <v>#VALUE!</v>
      </c>
      <c r="Q6" t="e">
        <f>AND(Récapitulatif!E14,"AAAAADf/WxA=")</f>
        <v>#VALUE!</v>
      </c>
      <c r="R6" t="e">
        <f>AND(Récapitulatif!F14,"AAAAADf/WxE=")</f>
        <v>#VALUE!</v>
      </c>
      <c r="S6" t="e">
        <f>AND(Récapitulatif!G14,"AAAAADf/WxI=")</f>
        <v>#VALUE!</v>
      </c>
      <c r="T6">
        <f>IF(Récapitulatif!15:15,"AAAAADf/WxM=",0)</f>
        <v>0</v>
      </c>
      <c r="U6" t="e">
        <f>AND(Récapitulatif!A15,"AAAAADf/WxQ=")</f>
        <v>#VALUE!</v>
      </c>
      <c r="V6" t="e">
        <f>AND(Récapitulatif!B15,"AAAAADf/WxU=")</f>
        <v>#VALUE!</v>
      </c>
      <c r="W6" t="e">
        <f>AND(Récapitulatif!C15,"AAAAADf/WxY=")</f>
        <v>#VALUE!</v>
      </c>
      <c r="X6" t="e">
        <f>AND(Récapitulatif!D15,"AAAAADf/Wxc=")</f>
        <v>#VALUE!</v>
      </c>
      <c r="Y6" t="e">
        <f>AND(Récapitulatif!E15,"AAAAADf/Wxg=")</f>
        <v>#VALUE!</v>
      </c>
      <c r="Z6" t="e">
        <f>AND(Récapitulatif!#REF!,"AAAAADf/Wxk=")</f>
        <v>#REF!</v>
      </c>
      <c r="AA6" t="e">
        <f>AND(Récapitulatif!#REF!,"AAAAADf/Wxo=")</f>
        <v>#REF!</v>
      </c>
      <c r="AB6">
        <f>IF(Récapitulatif!16:16,"AAAAADf/Wxs=",0)</f>
        <v>0</v>
      </c>
      <c r="AC6" t="e">
        <f>AND(Récapitulatif!A16,"AAAAADf/Wxw=")</f>
        <v>#VALUE!</v>
      </c>
      <c r="AD6" t="e">
        <f>AND(Récapitulatif!B16,"AAAAADf/Wx0=")</f>
        <v>#VALUE!</v>
      </c>
      <c r="AE6" t="e">
        <f>AND(Récapitulatif!C16,"AAAAADf/Wx4=")</f>
        <v>#VALUE!</v>
      </c>
      <c r="AF6" t="e">
        <f>AND(Récapitulatif!D16,"AAAAADf/Wx8=")</f>
        <v>#VALUE!</v>
      </c>
      <c r="AG6" t="e">
        <f>AND(Récapitulatif!E16,"AAAAADf/WyA=")</f>
        <v>#VALUE!</v>
      </c>
      <c r="AH6" t="e">
        <f>AND(Récapitulatif!F16,"AAAAADf/WyE=")</f>
        <v>#VALUE!</v>
      </c>
      <c r="AI6" t="e">
        <f>AND(Récapitulatif!G16,"AAAAADf/WyI=")</f>
        <v>#VALUE!</v>
      </c>
      <c r="AJ6">
        <f>IF(Récapitulatif!17:17,"AAAAADf/WyM=",0)</f>
        <v>0</v>
      </c>
      <c r="AK6" t="e">
        <f>AND(Récapitulatif!A17,"AAAAADf/WyQ=")</f>
        <v>#VALUE!</v>
      </c>
      <c r="AL6" t="e">
        <f>AND(Récapitulatif!B17,"AAAAADf/WyU=")</f>
        <v>#VALUE!</v>
      </c>
      <c r="AM6" t="e">
        <f>AND(Récapitulatif!C17,"AAAAADf/WyY=")</f>
        <v>#VALUE!</v>
      </c>
      <c r="AN6" t="e">
        <f>AND(Récapitulatif!D17,"AAAAADf/Wyc=")</f>
        <v>#VALUE!</v>
      </c>
      <c r="AO6" t="e">
        <f>AND(Récapitulatif!E17,"AAAAADf/Wyg=")</f>
        <v>#VALUE!</v>
      </c>
      <c r="AP6" t="e">
        <f>AND(Récapitulatif!F17,"AAAAADf/Wyk=")</f>
        <v>#VALUE!</v>
      </c>
      <c r="AQ6" t="e">
        <f>AND(Récapitulatif!G17,"AAAAADf/Wyo=")</f>
        <v>#VALUE!</v>
      </c>
      <c r="AR6" t="str">
        <f>IF(Récapitulatif!A:A,"AAAAADf/Wys=",0)</f>
        <v>AAAAADf/Wys=</v>
      </c>
      <c r="AS6">
        <f>IF(Récapitulatif!B:B,"AAAAADf/Wyw=",0)</f>
        <v>0</v>
      </c>
      <c r="AT6">
        <f>IF(Récapitulatif!C:C,"AAAAADf/Wy0=",0)</f>
        <v>0</v>
      </c>
      <c r="AU6">
        <f>IF(Récapitulatif!D:D,"AAAAADf/Wy4=",0)</f>
        <v>0</v>
      </c>
      <c r="AV6">
        <f>IF(Récapitulatif!E:E,"AAAAADf/Wy8=",0)</f>
        <v>0</v>
      </c>
      <c r="AW6">
        <f>IF(Récapitulatif!F:F,"AAAAADf/WzA=",0)</f>
        <v>0</v>
      </c>
      <c r="AX6">
        <f>IF(Récapitulatif!G:G,"AAAAADf/WzE=",0)</f>
        <v>0</v>
      </c>
      <c r="AY6">
        <f>IF(Récapitulatif!H:H,"AAAAADf/WzI=",0)</f>
        <v>0</v>
      </c>
      <c r="AZ6" t="e">
        <f>IF(#REF!,"AAAAADf/WzM=",0)</f>
        <v>#REF!</v>
      </c>
      <c r="BA6" t="e">
        <f>AND(#REF!,"AAAAADf/WzQ=")</f>
        <v>#REF!</v>
      </c>
      <c r="BB6" t="e">
        <f>AND(#REF!,"AAAAADf/WzU=")</f>
        <v>#REF!</v>
      </c>
      <c r="BC6" t="e">
        <f>AND(#REF!,"AAAAADf/WzY=")</f>
        <v>#REF!</v>
      </c>
      <c r="BD6" t="e">
        <f>AND(#REF!,"AAAAADf/Wzc=")</f>
        <v>#REF!</v>
      </c>
      <c r="BE6" t="e">
        <f>AND(#REF!,"AAAAADf/Wzg=")</f>
        <v>#REF!</v>
      </c>
      <c r="BF6" t="e">
        <f>AND(#REF!,"AAAAADf/Wzk=")</f>
        <v>#REF!</v>
      </c>
      <c r="BG6" t="e">
        <f>AND(#REF!,"AAAAADf/Wzo=")</f>
        <v>#REF!</v>
      </c>
      <c r="BH6" t="e">
        <f>AND(#REF!,"AAAAADf/Wzs=")</f>
        <v>#REF!</v>
      </c>
      <c r="BI6" t="e">
        <f>IF(#REF!,"AAAAADf/Wzw=",0)</f>
        <v>#REF!</v>
      </c>
      <c r="BJ6" t="e">
        <f>AND(#REF!,"AAAAADf/Wz0=")</f>
        <v>#REF!</v>
      </c>
      <c r="BK6" t="e">
        <f>AND(#REF!,"AAAAADf/Wz4=")</f>
        <v>#REF!</v>
      </c>
      <c r="BL6" t="e">
        <f>AND(#REF!,"AAAAADf/Wz8=")</f>
        <v>#REF!</v>
      </c>
      <c r="BM6" t="e">
        <f>AND(#REF!,"AAAAADf/W0A=")</f>
        <v>#REF!</v>
      </c>
      <c r="BN6" t="e">
        <f>AND(#REF!,"AAAAADf/W0E=")</f>
        <v>#REF!</v>
      </c>
      <c r="BO6" t="e">
        <f>AND(#REF!,"AAAAADf/W0I=")</f>
        <v>#REF!</v>
      </c>
      <c r="BP6" t="e">
        <f>AND(#REF!,"AAAAADf/W0M=")</f>
        <v>#REF!</v>
      </c>
      <c r="BQ6" t="e">
        <f>AND(#REF!,"AAAAADf/W0Q=")</f>
        <v>#REF!</v>
      </c>
      <c r="BR6" t="e">
        <f>IF(#REF!,"AAAAADf/W0U=",0)</f>
        <v>#REF!</v>
      </c>
      <c r="BS6" t="e">
        <f>AND(#REF!,"AAAAADf/W0Y=")</f>
        <v>#REF!</v>
      </c>
      <c r="BT6" t="e">
        <f>AND(#REF!,"AAAAADf/W0c=")</f>
        <v>#REF!</v>
      </c>
      <c r="BU6" t="e">
        <f>AND(#REF!,"AAAAADf/W0g=")</f>
        <v>#REF!</v>
      </c>
      <c r="BV6" t="e">
        <f>AND(#REF!,"AAAAADf/W0k=")</f>
        <v>#REF!</v>
      </c>
      <c r="BW6" t="e">
        <f>AND(#REF!,"AAAAADf/W0o=")</f>
        <v>#REF!</v>
      </c>
      <c r="BX6" t="e">
        <f>AND(#REF!,"AAAAADf/W0s=")</f>
        <v>#REF!</v>
      </c>
      <c r="BY6" t="e">
        <f>AND(#REF!,"AAAAADf/W0w=")</f>
        <v>#REF!</v>
      </c>
      <c r="BZ6" t="e">
        <f>AND(#REF!,"AAAAADf/W00=")</f>
        <v>#REF!</v>
      </c>
      <c r="CA6" t="e">
        <f>IF(#REF!,"AAAAADf/W04=",0)</f>
        <v>#REF!</v>
      </c>
      <c r="CB6" t="e">
        <f>AND(#REF!,"AAAAADf/W08=")</f>
        <v>#REF!</v>
      </c>
      <c r="CC6" t="e">
        <f>AND(#REF!,"AAAAADf/W1A=")</f>
        <v>#REF!</v>
      </c>
      <c r="CD6" t="e">
        <f>AND(#REF!,"AAAAADf/W1E=")</f>
        <v>#REF!</v>
      </c>
      <c r="CE6" t="e">
        <f>AND(#REF!,"AAAAADf/W1I=")</f>
        <v>#REF!</v>
      </c>
      <c r="CF6" t="e">
        <f>AND(#REF!,"AAAAADf/W1M=")</f>
        <v>#REF!</v>
      </c>
      <c r="CG6" t="e">
        <f>AND(#REF!,"AAAAADf/W1Q=")</f>
        <v>#REF!</v>
      </c>
      <c r="CH6" t="e">
        <f>AND(#REF!,"AAAAADf/W1U=")</f>
        <v>#REF!</v>
      </c>
      <c r="CI6" t="e">
        <f>AND(#REF!,"AAAAADf/W1Y=")</f>
        <v>#REF!</v>
      </c>
      <c r="CJ6" t="e">
        <f>IF(#REF!,"AAAAADf/W1c=",0)</f>
        <v>#REF!</v>
      </c>
      <c r="CK6" t="e">
        <f>AND(#REF!,"AAAAADf/W1g=")</f>
        <v>#REF!</v>
      </c>
      <c r="CL6" t="e">
        <f>AND(#REF!,"AAAAADf/W1k=")</f>
        <v>#REF!</v>
      </c>
      <c r="CM6" t="e">
        <f>AND(#REF!,"AAAAADf/W1o=")</f>
        <v>#REF!</v>
      </c>
      <c r="CN6" t="e">
        <f>AND(#REF!,"AAAAADf/W1s=")</f>
        <v>#REF!</v>
      </c>
      <c r="CO6" t="e">
        <f>AND(#REF!,"AAAAADf/W1w=")</f>
        <v>#REF!</v>
      </c>
      <c r="CP6" t="e">
        <f>AND(#REF!,"AAAAADf/W10=")</f>
        <v>#REF!</v>
      </c>
      <c r="CQ6" t="e">
        <f>AND(#REF!,"AAAAADf/W14=")</f>
        <v>#REF!</v>
      </c>
      <c r="CR6" t="e">
        <f>AND(#REF!,"AAAAADf/W18=")</f>
        <v>#REF!</v>
      </c>
      <c r="CS6" t="e">
        <f>IF(#REF!,"AAAAADf/W2A=",0)</f>
        <v>#REF!</v>
      </c>
      <c r="CT6" t="e">
        <f>AND(#REF!,"AAAAADf/W2E=")</f>
        <v>#REF!</v>
      </c>
      <c r="CU6" t="e">
        <f>AND(#REF!,"AAAAADf/W2I=")</f>
        <v>#REF!</v>
      </c>
      <c r="CV6" t="e">
        <f>AND(#REF!,"AAAAADf/W2M=")</f>
        <v>#REF!</v>
      </c>
      <c r="CW6" t="e">
        <f>AND(#REF!,"AAAAADf/W2Q=")</f>
        <v>#REF!</v>
      </c>
      <c r="CX6" t="e">
        <f>AND(#REF!,"AAAAADf/W2U=")</f>
        <v>#REF!</v>
      </c>
      <c r="CY6" t="e">
        <f>AND(#REF!,"AAAAADf/W2Y=")</f>
        <v>#REF!</v>
      </c>
      <c r="CZ6" t="e">
        <f>AND(#REF!,"AAAAADf/W2c=")</f>
        <v>#REF!</v>
      </c>
      <c r="DA6" t="e">
        <f>AND(#REF!,"AAAAADf/W2g=")</f>
        <v>#REF!</v>
      </c>
      <c r="DB6" t="e">
        <f>IF(#REF!,"AAAAADf/W2k=",0)</f>
        <v>#REF!</v>
      </c>
      <c r="DC6" t="e">
        <f>AND(#REF!,"AAAAADf/W2o=")</f>
        <v>#REF!</v>
      </c>
      <c r="DD6" t="e">
        <f>AND(#REF!,"AAAAADf/W2s=")</f>
        <v>#REF!</v>
      </c>
      <c r="DE6" t="e">
        <f>AND(#REF!,"AAAAADf/W2w=")</f>
        <v>#REF!</v>
      </c>
      <c r="DF6" t="e">
        <f>AND(#REF!,"AAAAADf/W20=")</f>
        <v>#REF!</v>
      </c>
      <c r="DG6" t="e">
        <f>AND(#REF!,"AAAAADf/W24=")</f>
        <v>#REF!</v>
      </c>
      <c r="DH6" t="e">
        <f>AND(#REF!,"AAAAADf/W28=")</f>
        <v>#REF!</v>
      </c>
      <c r="DI6" t="e">
        <f>AND(#REF!,"AAAAADf/W3A=")</f>
        <v>#REF!</v>
      </c>
      <c r="DJ6" t="e">
        <f>AND(#REF!,"AAAAADf/W3E=")</f>
        <v>#REF!</v>
      </c>
      <c r="DK6" t="e">
        <f>IF(#REF!,"AAAAADf/W3I=",0)</f>
        <v>#REF!</v>
      </c>
      <c r="DL6" t="e">
        <f>AND(#REF!,"AAAAADf/W3M=")</f>
        <v>#REF!</v>
      </c>
      <c r="DM6" t="e">
        <f>AND(#REF!,"AAAAADf/W3Q=")</f>
        <v>#REF!</v>
      </c>
      <c r="DN6" t="e">
        <f>AND(#REF!,"AAAAADf/W3U=")</f>
        <v>#REF!</v>
      </c>
      <c r="DO6" t="e">
        <f>AND(#REF!,"AAAAADf/W3Y=")</f>
        <v>#REF!</v>
      </c>
      <c r="DP6" t="e">
        <f>AND(#REF!,"AAAAADf/W3c=")</f>
        <v>#REF!</v>
      </c>
      <c r="DQ6" t="e">
        <f>AND(#REF!,"AAAAADf/W3g=")</f>
        <v>#REF!</v>
      </c>
      <c r="DR6" t="e">
        <f>AND(#REF!,"AAAAADf/W3k=")</f>
        <v>#REF!</v>
      </c>
      <c r="DS6" t="e">
        <f>AND(#REF!,"AAAAADf/W3o=")</f>
        <v>#REF!</v>
      </c>
      <c r="DT6" t="e">
        <f>IF(#REF!,"AAAAADf/W3s=",0)</f>
        <v>#REF!</v>
      </c>
      <c r="DU6" t="e">
        <f>AND(#REF!,"AAAAADf/W3w=")</f>
        <v>#REF!</v>
      </c>
      <c r="DV6" t="e">
        <f>AND(#REF!,"AAAAADf/W30=")</f>
        <v>#REF!</v>
      </c>
      <c r="DW6" t="e">
        <f>AND(#REF!,"AAAAADf/W34=")</f>
        <v>#REF!</v>
      </c>
      <c r="DX6" t="e">
        <f>AND(#REF!,"AAAAADf/W38=")</f>
        <v>#REF!</v>
      </c>
      <c r="DY6" t="e">
        <f>AND(#REF!,"AAAAADf/W4A=")</f>
        <v>#REF!</v>
      </c>
      <c r="DZ6" t="e">
        <f>AND(#REF!,"AAAAADf/W4E=")</f>
        <v>#REF!</v>
      </c>
      <c r="EA6" t="e">
        <f>AND(#REF!,"AAAAADf/W4I=")</f>
        <v>#REF!</v>
      </c>
      <c r="EB6" t="e">
        <f>AND(#REF!,"AAAAADf/W4M=")</f>
        <v>#REF!</v>
      </c>
      <c r="EC6" t="e">
        <f>IF(#REF!,"AAAAADf/W4Q=",0)</f>
        <v>#REF!</v>
      </c>
      <c r="ED6" t="e">
        <f>AND(#REF!,"AAAAADf/W4U=")</f>
        <v>#REF!</v>
      </c>
      <c r="EE6" t="e">
        <f>AND(#REF!,"AAAAADf/W4Y=")</f>
        <v>#REF!</v>
      </c>
      <c r="EF6" t="e">
        <f>AND(#REF!,"AAAAADf/W4c=")</f>
        <v>#REF!</v>
      </c>
      <c r="EG6" t="e">
        <f>AND(#REF!,"AAAAADf/W4g=")</f>
        <v>#REF!</v>
      </c>
      <c r="EH6" t="e">
        <f>AND(#REF!,"AAAAADf/W4k=")</f>
        <v>#REF!</v>
      </c>
      <c r="EI6" t="e">
        <f>AND(#REF!,"AAAAADf/W4o=")</f>
        <v>#REF!</v>
      </c>
      <c r="EJ6" t="e">
        <f>AND(#REF!,"AAAAADf/W4s=")</f>
        <v>#REF!</v>
      </c>
      <c r="EK6" t="e">
        <f>AND(#REF!,"AAAAADf/W4w=")</f>
        <v>#REF!</v>
      </c>
      <c r="EL6" t="e">
        <f>IF(#REF!,"AAAAADf/W40=",0)</f>
        <v>#REF!</v>
      </c>
      <c r="EM6" t="e">
        <f>AND(#REF!,"AAAAADf/W44=")</f>
        <v>#REF!</v>
      </c>
      <c r="EN6" t="e">
        <f>AND(#REF!,"AAAAADf/W48=")</f>
        <v>#REF!</v>
      </c>
      <c r="EO6" t="e">
        <f>AND(#REF!,"AAAAADf/W5A=")</f>
        <v>#REF!</v>
      </c>
      <c r="EP6" t="e">
        <f>AND(#REF!,"AAAAADf/W5E=")</f>
        <v>#REF!</v>
      </c>
      <c r="EQ6" t="e">
        <f>AND(#REF!,"AAAAADf/W5I=")</f>
        <v>#REF!</v>
      </c>
      <c r="ER6" t="e">
        <f>AND(#REF!,"AAAAADf/W5M=")</f>
        <v>#REF!</v>
      </c>
      <c r="ES6" t="e">
        <f>AND(#REF!,"AAAAADf/W5Q=")</f>
        <v>#REF!</v>
      </c>
      <c r="ET6" t="e">
        <f>AND(#REF!,"AAAAADf/W5U=")</f>
        <v>#REF!</v>
      </c>
      <c r="EU6" t="e">
        <f>IF(#REF!,"AAAAADf/W5Y=",0)</f>
        <v>#REF!</v>
      </c>
      <c r="EV6" t="e">
        <f>AND(#REF!,"AAAAADf/W5c=")</f>
        <v>#REF!</v>
      </c>
      <c r="EW6" t="e">
        <f>AND(#REF!,"AAAAADf/W5g=")</f>
        <v>#REF!</v>
      </c>
      <c r="EX6" t="e">
        <f>AND(#REF!,"AAAAADf/W5k=")</f>
        <v>#REF!</v>
      </c>
      <c r="EY6" t="e">
        <f>AND(#REF!,"AAAAADf/W5o=")</f>
        <v>#REF!</v>
      </c>
      <c r="EZ6" t="e">
        <f>AND(#REF!,"AAAAADf/W5s=")</f>
        <v>#REF!</v>
      </c>
      <c r="FA6" t="e">
        <f>AND(#REF!,"AAAAADf/W5w=")</f>
        <v>#REF!</v>
      </c>
      <c r="FB6" t="e">
        <f>AND(#REF!,"AAAAADf/W50=")</f>
        <v>#REF!</v>
      </c>
      <c r="FC6" t="e">
        <f>AND(#REF!,"AAAAADf/W54=")</f>
        <v>#REF!</v>
      </c>
      <c r="FD6" t="e">
        <f>IF(#REF!,"AAAAADf/W58=",0)</f>
        <v>#REF!</v>
      </c>
      <c r="FE6" t="e">
        <f>AND(#REF!,"AAAAADf/W6A=")</f>
        <v>#REF!</v>
      </c>
      <c r="FF6" t="e">
        <f>AND(#REF!,"AAAAADf/W6E=")</f>
        <v>#REF!</v>
      </c>
      <c r="FG6" t="e">
        <f>AND(#REF!,"AAAAADf/W6I=")</f>
        <v>#REF!</v>
      </c>
      <c r="FH6" t="e">
        <f>AND(#REF!,"AAAAADf/W6M=")</f>
        <v>#REF!</v>
      </c>
      <c r="FI6" t="e">
        <f>AND(#REF!,"AAAAADf/W6Q=")</f>
        <v>#REF!</v>
      </c>
      <c r="FJ6" t="e">
        <f>AND(#REF!,"AAAAADf/W6U=")</f>
        <v>#REF!</v>
      </c>
      <c r="FK6" t="e">
        <f>AND(#REF!,"AAAAADf/W6Y=")</f>
        <v>#REF!</v>
      </c>
      <c r="FL6" t="e">
        <f>AND(#REF!,"AAAAADf/W6c=")</f>
        <v>#REF!</v>
      </c>
      <c r="FM6" t="e">
        <f>IF(#REF!,"AAAAADf/W6g=",0)</f>
        <v>#REF!</v>
      </c>
      <c r="FN6" t="e">
        <f>AND(#REF!,"AAAAADf/W6k=")</f>
        <v>#REF!</v>
      </c>
      <c r="FO6" t="e">
        <f>AND(#REF!,"AAAAADf/W6o=")</f>
        <v>#REF!</v>
      </c>
      <c r="FP6" t="e">
        <f>AND(#REF!,"AAAAADf/W6s=")</f>
        <v>#REF!</v>
      </c>
      <c r="FQ6" t="e">
        <f>AND(#REF!,"AAAAADf/W6w=")</f>
        <v>#REF!</v>
      </c>
      <c r="FR6" t="e">
        <f>AND(#REF!,"AAAAADf/W60=")</f>
        <v>#REF!</v>
      </c>
      <c r="FS6" t="e">
        <f>AND(#REF!,"AAAAADf/W64=")</f>
        <v>#REF!</v>
      </c>
      <c r="FT6" t="e">
        <f>AND(#REF!,"AAAAADf/W68=")</f>
        <v>#REF!</v>
      </c>
      <c r="FU6" t="e">
        <f>AND(#REF!,"AAAAADf/W7A=")</f>
        <v>#REF!</v>
      </c>
      <c r="FV6" t="e">
        <f>IF(#REF!,"AAAAADf/W7E=",0)</f>
        <v>#REF!</v>
      </c>
      <c r="FW6" t="e">
        <f>AND(#REF!,"AAAAADf/W7I=")</f>
        <v>#REF!</v>
      </c>
      <c r="FX6" t="e">
        <f>AND(#REF!,"AAAAADf/W7M=")</f>
        <v>#REF!</v>
      </c>
      <c r="FY6" t="e">
        <f>AND(#REF!,"AAAAADf/W7Q=")</f>
        <v>#REF!</v>
      </c>
      <c r="FZ6" t="e">
        <f>AND(#REF!,"AAAAADf/W7U=")</f>
        <v>#REF!</v>
      </c>
      <c r="GA6" t="e">
        <f>AND(#REF!,"AAAAADf/W7Y=")</f>
        <v>#REF!</v>
      </c>
      <c r="GB6" t="e">
        <f>AND(#REF!,"AAAAADf/W7c=")</f>
        <v>#REF!</v>
      </c>
      <c r="GC6" t="e">
        <f>AND(#REF!,"AAAAADf/W7g=")</f>
        <v>#REF!</v>
      </c>
      <c r="GD6" t="e">
        <f>AND(#REF!,"AAAAADf/W7k=")</f>
        <v>#REF!</v>
      </c>
      <c r="GE6" t="e">
        <f>IF(#REF!,"AAAAADf/W7o=",0)</f>
        <v>#REF!</v>
      </c>
      <c r="GF6" t="e">
        <f>AND(#REF!,"AAAAADf/W7s=")</f>
        <v>#REF!</v>
      </c>
      <c r="GG6" t="e">
        <f>AND(#REF!,"AAAAADf/W7w=")</f>
        <v>#REF!</v>
      </c>
      <c r="GH6" t="e">
        <f>AND(#REF!,"AAAAADf/W70=")</f>
        <v>#REF!</v>
      </c>
      <c r="GI6" t="e">
        <f>AND(#REF!,"AAAAADf/W74=")</f>
        <v>#REF!</v>
      </c>
      <c r="GJ6" t="e">
        <f>AND(#REF!,"AAAAADf/W78=")</f>
        <v>#REF!</v>
      </c>
      <c r="GK6" t="e">
        <f>AND(#REF!,"AAAAADf/W8A=")</f>
        <v>#REF!</v>
      </c>
      <c r="GL6" t="e">
        <f>AND(#REF!,"AAAAADf/W8E=")</f>
        <v>#REF!</v>
      </c>
      <c r="GM6" t="e">
        <f>AND(#REF!,"AAAAADf/W8I=")</f>
        <v>#REF!</v>
      </c>
      <c r="GN6" t="e">
        <f>IF(#REF!,"AAAAADf/W8M=",0)</f>
        <v>#REF!</v>
      </c>
      <c r="GO6" t="e">
        <f>AND(#REF!,"AAAAADf/W8Q=")</f>
        <v>#REF!</v>
      </c>
      <c r="GP6" t="e">
        <f>AND(#REF!,"AAAAADf/W8U=")</f>
        <v>#REF!</v>
      </c>
      <c r="GQ6" t="e">
        <f>AND(#REF!,"AAAAADf/W8Y=")</f>
        <v>#REF!</v>
      </c>
      <c r="GR6" t="e">
        <f>AND(#REF!,"AAAAADf/W8c=")</f>
        <v>#REF!</v>
      </c>
      <c r="GS6" t="e">
        <f>AND(#REF!,"AAAAADf/W8g=")</f>
        <v>#REF!</v>
      </c>
      <c r="GT6" t="e">
        <f>AND(#REF!,"AAAAADf/W8k=")</f>
        <v>#REF!</v>
      </c>
      <c r="GU6" t="e">
        <f>AND(#REF!,"AAAAADf/W8o=")</f>
        <v>#REF!</v>
      </c>
      <c r="GV6" t="e">
        <f>AND(#REF!,"AAAAADf/W8s=")</f>
        <v>#REF!</v>
      </c>
      <c r="GW6" t="e">
        <f>IF(#REF!,"AAAAADf/W8w=",0)</f>
        <v>#REF!</v>
      </c>
      <c r="GX6" t="e">
        <f>AND(#REF!,"AAAAADf/W80=")</f>
        <v>#REF!</v>
      </c>
      <c r="GY6" t="e">
        <f>AND(#REF!,"AAAAADf/W84=")</f>
        <v>#REF!</v>
      </c>
      <c r="GZ6" t="e">
        <f>AND(#REF!,"AAAAADf/W88=")</f>
        <v>#REF!</v>
      </c>
      <c r="HA6" t="e">
        <f>AND(#REF!,"AAAAADf/W9A=")</f>
        <v>#REF!</v>
      </c>
      <c r="HB6" t="e">
        <f>AND(#REF!,"AAAAADf/W9E=")</f>
        <v>#REF!</v>
      </c>
      <c r="HC6" t="e">
        <f>AND(#REF!,"AAAAADf/W9I=")</f>
        <v>#REF!</v>
      </c>
      <c r="HD6" t="e">
        <f>AND(#REF!,"AAAAADf/W9M=")</f>
        <v>#REF!</v>
      </c>
      <c r="HE6" t="e">
        <f>AND(#REF!,"AAAAADf/W9Q=")</f>
        <v>#REF!</v>
      </c>
      <c r="HF6" t="e">
        <f>IF(#REF!,"AAAAADf/W9U=",0)</f>
        <v>#REF!</v>
      </c>
      <c r="HG6" t="e">
        <f>AND(#REF!,"AAAAADf/W9Y=")</f>
        <v>#REF!</v>
      </c>
      <c r="HH6" t="e">
        <f>AND(#REF!,"AAAAADf/W9c=")</f>
        <v>#REF!</v>
      </c>
      <c r="HI6" t="e">
        <f>AND(#REF!,"AAAAADf/W9g=")</f>
        <v>#REF!</v>
      </c>
      <c r="HJ6" t="e">
        <f>AND(#REF!,"AAAAADf/W9k=")</f>
        <v>#REF!</v>
      </c>
      <c r="HK6" t="e">
        <f>AND(#REF!,"AAAAADf/W9o=")</f>
        <v>#REF!</v>
      </c>
      <c r="HL6" t="e">
        <f>AND(#REF!,"AAAAADf/W9s=")</f>
        <v>#REF!</v>
      </c>
      <c r="HM6" t="e">
        <f>AND(#REF!,"AAAAADf/W9w=")</f>
        <v>#REF!</v>
      </c>
      <c r="HN6" t="e">
        <f>AND(#REF!,"AAAAADf/W90=")</f>
        <v>#REF!</v>
      </c>
      <c r="HO6" t="e">
        <f>IF(#REF!,"AAAAADf/W94=",0)</f>
        <v>#REF!</v>
      </c>
      <c r="HP6" t="e">
        <f>AND(#REF!,"AAAAADf/W98=")</f>
        <v>#REF!</v>
      </c>
      <c r="HQ6" t="e">
        <f>AND(#REF!,"AAAAADf/W+A=")</f>
        <v>#REF!</v>
      </c>
      <c r="HR6" t="e">
        <f>AND(#REF!,"AAAAADf/W+E=")</f>
        <v>#REF!</v>
      </c>
      <c r="HS6" t="e">
        <f>AND(#REF!,"AAAAADf/W+I=")</f>
        <v>#REF!</v>
      </c>
      <c r="HT6" t="e">
        <f>AND(#REF!,"AAAAADf/W+M=")</f>
        <v>#REF!</v>
      </c>
      <c r="HU6" t="e">
        <f>AND(#REF!,"AAAAADf/W+Q=")</f>
        <v>#REF!</v>
      </c>
      <c r="HV6" t="e">
        <f>AND(#REF!,"AAAAADf/W+U=")</f>
        <v>#REF!</v>
      </c>
      <c r="HW6" t="e">
        <f>AND(#REF!,"AAAAADf/W+Y=")</f>
        <v>#REF!</v>
      </c>
      <c r="HX6" t="e">
        <f>IF(#REF!,"AAAAADf/W+c=",0)</f>
        <v>#REF!</v>
      </c>
      <c r="HY6" t="e">
        <f>AND(#REF!,"AAAAADf/W+g=")</f>
        <v>#REF!</v>
      </c>
      <c r="HZ6" t="e">
        <f>AND(#REF!,"AAAAADf/W+k=")</f>
        <v>#REF!</v>
      </c>
      <c r="IA6" t="e">
        <f>AND(#REF!,"AAAAADf/W+o=")</f>
        <v>#REF!</v>
      </c>
      <c r="IB6" t="e">
        <f>AND(#REF!,"AAAAADf/W+s=")</f>
        <v>#REF!</v>
      </c>
      <c r="IC6" t="e">
        <f>AND(#REF!,"AAAAADf/W+w=")</f>
        <v>#REF!</v>
      </c>
      <c r="ID6" t="e">
        <f>AND(#REF!,"AAAAADf/W+0=")</f>
        <v>#REF!</v>
      </c>
      <c r="IE6" t="e">
        <f>AND(#REF!,"AAAAADf/W+4=")</f>
        <v>#REF!</v>
      </c>
      <c r="IF6" t="e">
        <f>AND(#REF!,"AAAAADf/W+8=")</f>
        <v>#REF!</v>
      </c>
      <c r="IG6" t="e">
        <f>IF(#REF!,"AAAAADf/W/A=",0)</f>
        <v>#REF!</v>
      </c>
      <c r="IH6" t="e">
        <f>AND(#REF!,"AAAAADf/W/E=")</f>
        <v>#REF!</v>
      </c>
      <c r="II6" t="e">
        <f>AND(#REF!,"AAAAADf/W/I=")</f>
        <v>#REF!</v>
      </c>
      <c r="IJ6" t="e">
        <f>AND(#REF!,"AAAAADf/W/M=")</f>
        <v>#REF!</v>
      </c>
      <c r="IK6" t="e">
        <f>AND(#REF!,"AAAAADf/W/Q=")</f>
        <v>#REF!</v>
      </c>
      <c r="IL6" t="e">
        <f>AND(#REF!,"AAAAADf/W/U=")</f>
        <v>#REF!</v>
      </c>
      <c r="IM6" t="e">
        <f>AND(#REF!,"AAAAADf/W/Y=")</f>
        <v>#REF!</v>
      </c>
      <c r="IN6" t="e">
        <f>AND(#REF!,"AAAAADf/W/c=")</f>
        <v>#REF!</v>
      </c>
      <c r="IO6" t="e">
        <f>AND(#REF!,"AAAAADf/W/g=")</f>
        <v>#REF!</v>
      </c>
      <c r="IP6" t="e">
        <f>IF(#REF!,"AAAAADf/W/k=",0)</f>
        <v>#REF!</v>
      </c>
      <c r="IQ6" t="e">
        <f>AND(#REF!,"AAAAADf/W/o=")</f>
        <v>#REF!</v>
      </c>
      <c r="IR6" t="e">
        <f>AND(#REF!,"AAAAADf/W/s=")</f>
        <v>#REF!</v>
      </c>
      <c r="IS6" t="e">
        <f>AND(#REF!,"AAAAADf/W/w=")</f>
        <v>#REF!</v>
      </c>
      <c r="IT6" t="e">
        <f>AND(#REF!,"AAAAADf/W/0=")</f>
        <v>#REF!</v>
      </c>
      <c r="IU6" t="e">
        <f>AND(#REF!,"AAAAADf/W/4=")</f>
        <v>#REF!</v>
      </c>
      <c r="IV6" t="e">
        <f>AND(#REF!,"AAAAADf/W/8=")</f>
        <v>#REF!</v>
      </c>
    </row>
    <row r="7" spans="1:256" x14ac:dyDescent="0.15">
      <c r="A7" t="e">
        <f>AND(#REF!,"AAAAAH/jeQA=")</f>
        <v>#REF!</v>
      </c>
      <c r="B7" t="e">
        <f>AND(#REF!,"AAAAAH/jeQE=")</f>
        <v>#REF!</v>
      </c>
      <c r="C7" t="e">
        <f>IF(#REF!,"AAAAAH/jeQI=",0)</f>
        <v>#REF!</v>
      </c>
      <c r="D7" t="e">
        <f>AND(#REF!,"AAAAAH/jeQM=")</f>
        <v>#REF!</v>
      </c>
      <c r="E7" t="e">
        <f>AND(#REF!,"AAAAAH/jeQQ=")</f>
        <v>#REF!</v>
      </c>
      <c r="F7" t="e">
        <f>AND(#REF!,"AAAAAH/jeQU=")</f>
        <v>#REF!</v>
      </c>
      <c r="G7" t="e">
        <f>AND(#REF!,"AAAAAH/jeQY=")</f>
        <v>#REF!</v>
      </c>
      <c r="H7" t="e">
        <f>AND(#REF!,"AAAAAH/jeQc=")</f>
        <v>#REF!</v>
      </c>
      <c r="I7" t="e">
        <f>AND(#REF!,"AAAAAH/jeQg=")</f>
        <v>#REF!</v>
      </c>
      <c r="J7" t="e">
        <f>AND(#REF!,"AAAAAH/jeQk=")</f>
        <v>#REF!</v>
      </c>
      <c r="K7" t="e">
        <f>AND(#REF!,"AAAAAH/jeQo=")</f>
        <v>#REF!</v>
      </c>
      <c r="L7" t="e">
        <f>IF(#REF!,"AAAAAH/jeQs=",0)</f>
        <v>#REF!</v>
      </c>
      <c r="M7" t="e">
        <f>AND(#REF!,"AAAAAH/jeQw=")</f>
        <v>#REF!</v>
      </c>
      <c r="N7" t="e">
        <f>AND(#REF!,"AAAAAH/jeQ0=")</f>
        <v>#REF!</v>
      </c>
      <c r="O7" t="e">
        <f>AND(#REF!,"AAAAAH/jeQ4=")</f>
        <v>#REF!</v>
      </c>
      <c r="P7" t="e">
        <f>AND(#REF!,"AAAAAH/jeQ8=")</f>
        <v>#REF!</v>
      </c>
      <c r="Q7" t="e">
        <f>AND(#REF!,"AAAAAH/jeRA=")</f>
        <v>#REF!</v>
      </c>
      <c r="R7" t="e">
        <f>AND(#REF!,"AAAAAH/jeRE=")</f>
        <v>#REF!</v>
      </c>
      <c r="S7" t="e">
        <f>AND(#REF!,"AAAAAH/jeRI=")</f>
        <v>#REF!</v>
      </c>
      <c r="T7" t="e">
        <f>AND(#REF!,"AAAAAH/jeRM=")</f>
        <v>#REF!</v>
      </c>
      <c r="U7" t="e">
        <f>IF(#REF!,"AAAAAH/jeRQ=",0)</f>
        <v>#REF!</v>
      </c>
      <c r="V7" t="e">
        <f>AND(#REF!,"AAAAAH/jeRU=")</f>
        <v>#REF!</v>
      </c>
      <c r="W7" t="e">
        <f>AND(#REF!,"AAAAAH/jeRY=")</f>
        <v>#REF!</v>
      </c>
      <c r="X7" t="e">
        <f>AND(#REF!,"AAAAAH/jeRc=")</f>
        <v>#REF!</v>
      </c>
      <c r="Y7" t="e">
        <f>AND(#REF!,"AAAAAH/jeRg=")</f>
        <v>#REF!</v>
      </c>
      <c r="Z7" t="e">
        <f>AND(#REF!,"AAAAAH/jeRk=")</f>
        <v>#REF!</v>
      </c>
      <c r="AA7" t="e">
        <f>AND(#REF!,"AAAAAH/jeRo=")</f>
        <v>#REF!</v>
      </c>
      <c r="AB7" t="e">
        <f>AND(#REF!,"AAAAAH/jeRs=")</f>
        <v>#REF!</v>
      </c>
      <c r="AC7" t="e">
        <f>AND(#REF!,"AAAAAH/jeRw=")</f>
        <v>#REF!</v>
      </c>
      <c r="AD7" t="e">
        <f>IF(#REF!,"AAAAAH/jeR0=",0)</f>
        <v>#REF!</v>
      </c>
      <c r="AE7" t="e">
        <f>AND(#REF!,"AAAAAH/jeR4=")</f>
        <v>#REF!</v>
      </c>
      <c r="AF7" t="e">
        <f>AND(#REF!,"AAAAAH/jeR8=")</f>
        <v>#REF!</v>
      </c>
      <c r="AG7" t="e">
        <f>AND(#REF!,"AAAAAH/jeSA=")</f>
        <v>#REF!</v>
      </c>
      <c r="AH7" t="e">
        <f>AND(#REF!,"AAAAAH/jeSE=")</f>
        <v>#REF!</v>
      </c>
      <c r="AI7" t="e">
        <f>AND(#REF!,"AAAAAH/jeSI=")</f>
        <v>#REF!</v>
      </c>
      <c r="AJ7" t="e">
        <f>AND(#REF!,"AAAAAH/jeSM=")</f>
        <v>#REF!</v>
      </c>
      <c r="AK7" t="e">
        <f>AND(#REF!,"AAAAAH/jeSQ=")</f>
        <v>#REF!</v>
      </c>
      <c r="AL7" t="e">
        <f>AND(#REF!,"AAAAAH/jeSU=")</f>
        <v>#REF!</v>
      </c>
      <c r="AM7" t="e">
        <f>IF(#REF!,"AAAAAH/jeSY=",0)</f>
        <v>#REF!</v>
      </c>
      <c r="AN7" t="e">
        <f>AND(#REF!,"AAAAAH/jeSc=")</f>
        <v>#REF!</v>
      </c>
      <c r="AO7" t="e">
        <f>AND(#REF!,"AAAAAH/jeSg=")</f>
        <v>#REF!</v>
      </c>
      <c r="AP7" t="e">
        <f>AND(#REF!,"AAAAAH/jeSk=")</f>
        <v>#REF!</v>
      </c>
      <c r="AQ7" t="e">
        <f>AND(#REF!,"AAAAAH/jeSo=")</f>
        <v>#REF!</v>
      </c>
      <c r="AR7" t="e">
        <f>AND(#REF!,"AAAAAH/jeSs=")</f>
        <v>#REF!</v>
      </c>
      <c r="AS7" t="e">
        <f>AND(#REF!,"AAAAAH/jeSw=")</f>
        <v>#REF!</v>
      </c>
      <c r="AT7" t="e">
        <f>AND(#REF!,"AAAAAH/jeS0=")</f>
        <v>#REF!</v>
      </c>
      <c r="AU7" t="e">
        <f>AND(#REF!,"AAAAAH/jeS4=")</f>
        <v>#REF!</v>
      </c>
      <c r="AV7" t="e">
        <f>IF(#REF!,"AAAAAH/jeS8=",0)</f>
        <v>#REF!</v>
      </c>
      <c r="AW7" t="e">
        <f>AND(#REF!,"AAAAAH/jeTA=")</f>
        <v>#REF!</v>
      </c>
      <c r="AX7" t="e">
        <f>AND(#REF!,"AAAAAH/jeTE=")</f>
        <v>#REF!</v>
      </c>
      <c r="AY7" t="e">
        <f>AND(#REF!,"AAAAAH/jeTI=")</f>
        <v>#REF!</v>
      </c>
      <c r="AZ7" t="e">
        <f>AND(#REF!,"AAAAAH/jeTM=")</f>
        <v>#REF!</v>
      </c>
      <c r="BA7" t="e">
        <f>AND(#REF!,"AAAAAH/jeTQ=")</f>
        <v>#REF!</v>
      </c>
      <c r="BB7" t="e">
        <f>AND(#REF!,"AAAAAH/jeTU=")</f>
        <v>#REF!</v>
      </c>
      <c r="BC7" t="e">
        <f>AND(#REF!,"AAAAAH/jeTY=")</f>
        <v>#REF!</v>
      </c>
      <c r="BD7" t="e">
        <f>AND(#REF!,"AAAAAH/jeTc=")</f>
        <v>#REF!</v>
      </c>
      <c r="BE7" t="e">
        <f>IF(#REF!,"AAAAAH/jeTg=",0)</f>
        <v>#REF!</v>
      </c>
      <c r="BF7" t="e">
        <f>AND(#REF!,"AAAAAH/jeTk=")</f>
        <v>#REF!</v>
      </c>
      <c r="BG7" t="e">
        <f>AND(#REF!,"AAAAAH/jeTo=")</f>
        <v>#REF!</v>
      </c>
      <c r="BH7" t="e">
        <f>AND(#REF!,"AAAAAH/jeTs=")</f>
        <v>#REF!</v>
      </c>
      <c r="BI7" t="e">
        <f>AND(#REF!,"AAAAAH/jeTw=")</f>
        <v>#REF!</v>
      </c>
      <c r="BJ7" t="e">
        <f>AND(#REF!,"AAAAAH/jeT0=")</f>
        <v>#REF!</v>
      </c>
      <c r="BK7" t="e">
        <f>AND(#REF!,"AAAAAH/jeT4=")</f>
        <v>#REF!</v>
      </c>
      <c r="BL7" t="e">
        <f>AND(#REF!,"AAAAAH/jeT8=")</f>
        <v>#REF!</v>
      </c>
      <c r="BM7" t="e">
        <f>AND(#REF!,"AAAAAH/jeUA=")</f>
        <v>#REF!</v>
      </c>
      <c r="BN7" t="e">
        <f>IF(#REF!,"AAAAAH/jeUE=",0)</f>
        <v>#REF!</v>
      </c>
      <c r="BO7" t="e">
        <f>AND(#REF!,"AAAAAH/jeUI=")</f>
        <v>#REF!</v>
      </c>
      <c r="BP7" t="e">
        <f>AND(#REF!,"AAAAAH/jeUM=")</f>
        <v>#REF!</v>
      </c>
      <c r="BQ7" t="e">
        <f>AND(#REF!,"AAAAAH/jeUQ=")</f>
        <v>#REF!</v>
      </c>
      <c r="BR7" t="e">
        <f>AND(#REF!,"AAAAAH/jeUU=")</f>
        <v>#REF!</v>
      </c>
      <c r="BS7" t="e">
        <f>AND(#REF!,"AAAAAH/jeUY=")</f>
        <v>#REF!</v>
      </c>
      <c r="BT7" t="e">
        <f>AND(#REF!,"AAAAAH/jeUc=")</f>
        <v>#REF!</v>
      </c>
      <c r="BU7" t="e">
        <f>AND(#REF!,"AAAAAH/jeUg=")</f>
        <v>#REF!</v>
      </c>
      <c r="BV7" t="e">
        <f>AND(#REF!,"AAAAAH/jeUk=")</f>
        <v>#REF!</v>
      </c>
      <c r="BW7" t="e">
        <f>IF(#REF!,"AAAAAH/jeUo=",0)</f>
        <v>#REF!</v>
      </c>
      <c r="BX7" t="e">
        <f>AND(#REF!,"AAAAAH/jeUs=")</f>
        <v>#REF!</v>
      </c>
      <c r="BY7" t="e">
        <f>AND(#REF!,"AAAAAH/jeUw=")</f>
        <v>#REF!</v>
      </c>
      <c r="BZ7" t="e">
        <f>AND(#REF!,"AAAAAH/jeU0=")</f>
        <v>#REF!</v>
      </c>
      <c r="CA7" t="e">
        <f>AND(#REF!,"AAAAAH/jeU4=")</f>
        <v>#REF!</v>
      </c>
      <c r="CB7" t="e">
        <f>AND(#REF!,"AAAAAH/jeU8=")</f>
        <v>#REF!</v>
      </c>
      <c r="CC7" t="e">
        <f>AND(#REF!,"AAAAAH/jeVA=")</f>
        <v>#REF!</v>
      </c>
      <c r="CD7" t="e">
        <f>AND(#REF!,"AAAAAH/jeVE=")</f>
        <v>#REF!</v>
      </c>
      <c r="CE7" t="e">
        <f>AND(#REF!,"AAAAAH/jeVI=")</f>
        <v>#REF!</v>
      </c>
      <c r="CF7" t="e">
        <f>IF(#REF!,"AAAAAH/jeVM=",0)</f>
        <v>#REF!</v>
      </c>
      <c r="CG7" t="e">
        <f>AND(#REF!,"AAAAAH/jeVQ=")</f>
        <v>#REF!</v>
      </c>
      <c r="CH7" t="e">
        <f>AND(#REF!,"AAAAAH/jeVU=")</f>
        <v>#REF!</v>
      </c>
      <c r="CI7" t="e">
        <f>AND(#REF!,"AAAAAH/jeVY=")</f>
        <v>#REF!</v>
      </c>
      <c r="CJ7" t="e">
        <f>AND(#REF!,"AAAAAH/jeVc=")</f>
        <v>#REF!</v>
      </c>
      <c r="CK7" t="e">
        <f>AND(#REF!,"AAAAAH/jeVg=")</f>
        <v>#REF!</v>
      </c>
      <c r="CL7" t="e">
        <f>AND(#REF!,"AAAAAH/jeVk=")</f>
        <v>#REF!</v>
      </c>
      <c r="CM7" t="e">
        <f>AND(#REF!,"AAAAAH/jeVo=")</f>
        <v>#REF!</v>
      </c>
      <c r="CN7" t="e">
        <f>AND(#REF!,"AAAAAH/jeVs=")</f>
        <v>#REF!</v>
      </c>
      <c r="CO7" t="e">
        <f>IF(#REF!,"AAAAAH/jeVw=",0)</f>
        <v>#REF!</v>
      </c>
      <c r="CP7" t="e">
        <f>AND(#REF!,"AAAAAH/jeV0=")</f>
        <v>#REF!</v>
      </c>
      <c r="CQ7" t="e">
        <f>AND(#REF!,"AAAAAH/jeV4=")</f>
        <v>#REF!</v>
      </c>
      <c r="CR7" t="e">
        <f>AND(#REF!,"AAAAAH/jeV8=")</f>
        <v>#REF!</v>
      </c>
      <c r="CS7" t="e">
        <f>AND(#REF!,"AAAAAH/jeWA=")</f>
        <v>#REF!</v>
      </c>
      <c r="CT7" t="e">
        <f>AND(#REF!,"AAAAAH/jeWE=")</f>
        <v>#REF!</v>
      </c>
      <c r="CU7" t="e">
        <f>AND(#REF!,"AAAAAH/jeWI=")</f>
        <v>#REF!</v>
      </c>
      <c r="CV7" t="e">
        <f>AND(#REF!,"AAAAAH/jeWM=")</f>
        <v>#REF!</v>
      </c>
      <c r="CW7" t="e">
        <f>AND(#REF!,"AAAAAH/jeWQ=")</f>
        <v>#REF!</v>
      </c>
      <c r="CX7" t="e">
        <f>IF(#REF!,"AAAAAH/jeWU=",0)</f>
        <v>#REF!</v>
      </c>
      <c r="CY7" t="e">
        <f>AND(#REF!,"AAAAAH/jeWY=")</f>
        <v>#REF!</v>
      </c>
      <c r="CZ7" t="e">
        <f>AND(#REF!,"AAAAAH/jeWc=")</f>
        <v>#REF!</v>
      </c>
      <c r="DA7" t="e">
        <f>AND(#REF!,"AAAAAH/jeWg=")</f>
        <v>#REF!</v>
      </c>
      <c r="DB7" t="e">
        <f>AND(#REF!,"AAAAAH/jeWk=")</f>
        <v>#REF!</v>
      </c>
      <c r="DC7" t="e">
        <f>AND(#REF!,"AAAAAH/jeWo=")</f>
        <v>#REF!</v>
      </c>
      <c r="DD7" t="e">
        <f>AND(#REF!,"AAAAAH/jeWs=")</f>
        <v>#REF!</v>
      </c>
      <c r="DE7" t="e">
        <f>AND(#REF!,"AAAAAH/jeWw=")</f>
        <v>#REF!</v>
      </c>
      <c r="DF7" t="e">
        <f>AND(#REF!,"AAAAAH/jeW0=")</f>
        <v>#REF!</v>
      </c>
      <c r="DG7" t="e">
        <f>IF(#REF!,"AAAAAH/jeW4=",0)</f>
        <v>#REF!</v>
      </c>
      <c r="DH7" t="e">
        <f>AND(#REF!,"AAAAAH/jeW8=")</f>
        <v>#REF!</v>
      </c>
      <c r="DI7" t="e">
        <f>AND(#REF!,"AAAAAH/jeXA=")</f>
        <v>#REF!</v>
      </c>
      <c r="DJ7" t="e">
        <f>AND(#REF!,"AAAAAH/jeXE=")</f>
        <v>#REF!</v>
      </c>
      <c r="DK7" t="e">
        <f>AND(#REF!,"AAAAAH/jeXI=")</f>
        <v>#REF!</v>
      </c>
      <c r="DL7" t="e">
        <f>AND(#REF!,"AAAAAH/jeXM=")</f>
        <v>#REF!</v>
      </c>
      <c r="DM7" t="e">
        <f>AND(#REF!,"AAAAAH/jeXQ=")</f>
        <v>#REF!</v>
      </c>
      <c r="DN7" t="e">
        <f>AND(#REF!,"AAAAAH/jeXU=")</f>
        <v>#REF!</v>
      </c>
      <c r="DO7" t="e">
        <f>AND(#REF!,"AAAAAH/jeXY=")</f>
        <v>#REF!</v>
      </c>
      <c r="DP7" t="e">
        <f>IF(#REF!,"AAAAAH/jeXc=",0)</f>
        <v>#REF!</v>
      </c>
      <c r="DQ7" t="e">
        <f>AND(#REF!,"AAAAAH/jeXg=")</f>
        <v>#REF!</v>
      </c>
      <c r="DR7" t="e">
        <f>AND(#REF!,"AAAAAH/jeXk=")</f>
        <v>#REF!</v>
      </c>
      <c r="DS7" t="e">
        <f>AND(#REF!,"AAAAAH/jeXo=")</f>
        <v>#REF!</v>
      </c>
      <c r="DT7" t="e">
        <f>AND(#REF!,"AAAAAH/jeXs=")</f>
        <v>#REF!</v>
      </c>
      <c r="DU7" t="e">
        <f>AND(#REF!,"AAAAAH/jeXw=")</f>
        <v>#REF!</v>
      </c>
      <c r="DV7" t="e">
        <f>AND(#REF!,"AAAAAH/jeX0=")</f>
        <v>#REF!</v>
      </c>
      <c r="DW7" t="e">
        <f>AND(#REF!,"AAAAAH/jeX4=")</f>
        <v>#REF!</v>
      </c>
      <c r="DX7" t="e">
        <f>AND(#REF!,"AAAAAH/jeX8=")</f>
        <v>#REF!</v>
      </c>
      <c r="DY7" t="e">
        <f>IF(#REF!,"AAAAAH/jeYA=",0)</f>
        <v>#REF!</v>
      </c>
      <c r="DZ7" t="e">
        <f>AND(#REF!,"AAAAAH/jeYE=")</f>
        <v>#REF!</v>
      </c>
      <c r="EA7" t="e">
        <f>AND(#REF!,"AAAAAH/jeYI=")</f>
        <v>#REF!</v>
      </c>
      <c r="EB7" t="e">
        <f>AND(#REF!,"AAAAAH/jeYM=")</f>
        <v>#REF!</v>
      </c>
      <c r="EC7" t="e">
        <f>AND(#REF!,"AAAAAH/jeYQ=")</f>
        <v>#REF!</v>
      </c>
      <c r="ED7" t="e">
        <f>AND(#REF!,"AAAAAH/jeYU=")</f>
        <v>#REF!</v>
      </c>
      <c r="EE7" t="e">
        <f>AND(#REF!,"AAAAAH/jeYY=")</f>
        <v>#REF!</v>
      </c>
      <c r="EF7" t="e">
        <f>AND(#REF!,"AAAAAH/jeYc=")</f>
        <v>#REF!</v>
      </c>
      <c r="EG7" t="e">
        <f>AND(#REF!,"AAAAAH/jeYg=")</f>
        <v>#REF!</v>
      </c>
      <c r="EH7" t="e">
        <f>IF(#REF!,"AAAAAH/jeYk=",0)</f>
        <v>#REF!</v>
      </c>
      <c r="EI7" t="e">
        <f>AND(#REF!,"AAAAAH/jeYo=")</f>
        <v>#REF!</v>
      </c>
      <c r="EJ7" t="e">
        <f>AND(#REF!,"AAAAAH/jeYs=")</f>
        <v>#REF!</v>
      </c>
      <c r="EK7" t="e">
        <f>AND(#REF!,"AAAAAH/jeYw=")</f>
        <v>#REF!</v>
      </c>
      <c r="EL7" t="e">
        <f>AND(#REF!,"AAAAAH/jeY0=")</f>
        <v>#REF!</v>
      </c>
      <c r="EM7" t="e">
        <f>AND(#REF!,"AAAAAH/jeY4=")</f>
        <v>#REF!</v>
      </c>
      <c r="EN7" t="e">
        <f>AND(#REF!,"AAAAAH/jeY8=")</f>
        <v>#REF!</v>
      </c>
      <c r="EO7" t="e">
        <f>AND(#REF!,"AAAAAH/jeZA=")</f>
        <v>#REF!</v>
      </c>
      <c r="EP7" t="e">
        <f>AND(#REF!,"AAAAAH/jeZE=")</f>
        <v>#REF!</v>
      </c>
      <c r="EQ7" t="e">
        <f>IF(#REF!,"AAAAAH/jeZI=",0)</f>
        <v>#REF!</v>
      </c>
      <c r="ER7" t="e">
        <f>AND(#REF!,"AAAAAH/jeZM=")</f>
        <v>#REF!</v>
      </c>
      <c r="ES7" t="e">
        <f>AND(#REF!,"AAAAAH/jeZQ=")</f>
        <v>#REF!</v>
      </c>
      <c r="ET7" t="e">
        <f>AND(#REF!,"AAAAAH/jeZU=")</f>
        <v>#REF!</v>
      </c>
      <c r="EU7" t="e">
        <f>AND(#REF!,"AAAAAH/jeZY=")</f>
        <v>#REF!</v>
      </c>
      <c r="EV7" t="e">
        <f>AND(#REF!,"AAAAAH/jeZc=")</f>
        <v>#REF!</v>
      </c>
      <c r="EW7" t="e">
        <f>AND(#REF!,"AAAAAH/jeZg=")</f>
        <v>#REF!</v>
      </c>
      <c r="EX7" t="e">
        <f>AND(#REF!,"AAAAAH/jeZk=")</f>
        <v>#REF!</v>
      </c>
      <c r="EY7" t="e">
        <f>AND(#REF!,"AAAAAH/jeZo=")</f>
        <v>#REF!</v>
      </c>
      <c r="EZ7" t="e">
        <f>IF(#REF!,"AAAAAH/jeZs=",0)</f>
        <v>#REF!</v>
      </c>
      <c r="FA7" t="e">
        <f>AND(#REF!,"AAAAAH/jeZw=")</f>
        <v>#REF!</v>
      </c>
      <c r="FB7" t="e">
        <f>AND(#REF!,"AAAAAH/jeZ0=")</f>
        <v>#REF!</v>
      </c>
      <c r="FC7" t="e">
        <f>AND(#REF!,"AAAAAH/jeZ4=")</f>
        <v>#REF!</v>
      </c>
      <c r="FD7" t="e">
        <f>AND(#REF!,"AAAAAH/jeZ8=")</f>
        <v>#REF!</v>
      </c>
      <c r="FE7" t="e">
        <f>AND(#REF!,"AAAAAH/jeaA=")</f>
        <v>#REF!</v>
      </c>
      <c r="FF7" t="e">
        <f>AND(#REF!,"AAAAAH/jeaE=")</f>
        <v>#REF!</v>
      </c>
      <c r="FG7" t="e">
        <f>AND(#REF!,"AAAAAH/jeaI=")</f>
        <v>#REF!</v>
      </c>
      <c r="FH7" t="e">
        <f>AND(#REF!,"AAAAAH/jeaM=")</f>
        <v>#REF!</v>
      </c>
      <c r="FI7" t="e">
        <f>IF(#REF!,"AAAAAH/jeaQ=",0)</f>
        <v>#REF!</v>
      </c>
      <c r="FJ7" t="e">
        <f>AND(#REF!,"AAAAAH/jeaU=")</f>
        <v>#REF!</v>
      </c>
      <c r="FK7" t="e">
        <f>AND(#REF!,"AAAAAH/jeaY=")</f>
        <v>#REF!</v>
      </c>
      <c r="FL7" t="e">
        <f>AND(#REF!,"AAAAAH/jeac=")</f>
        <v>#REF!</v>
      </c>
      <c r="FM7" t="e">
        <f>AND(#REF!,"AAAAAH/jeag=")</f>
        <v>#REF!</v>
      </c>
      <c r="FN7" t="e">
        <f>AND(#REF!,"AAAAAH/jeak=")</f>
        <v>#REF!</v>
      </c>
      <c r="FO7" t="e">
        <f>AND(#REF!,"AAAAAH/jeao=")</f>
        <v>#REF!</v>
      </c>
      <c r="FP7" t="e">
        <f>AND(#REF!,"AAAAAH/jeas=")</f>
        <v>#REF!</v>
      </c>
      <c r="FQ7" t="e">
        <f>AND(#REF!,"AAAAAH/jeaw=")</f>
        <v>#REF!</v>
      </c>
      <c r="FR7" t="e">
        <f>IF(#REF!,"AAAAAH/jea0=",0)</f>
        <v>#REF!</v>
      </c>
      <c r="FS7" t="e">
        <f>AND(#REF!,"AAAAAH/jea4=")</f>
        <v>#REF!</v>
      </c>
      <c r="FT7" t="e">
        <f>AND(#REF!,"AAAAAH/jea8=")</f>
        <v>#REF!</v>
      </c>
      <c r="FU7" t="e">
        <f>AND(#REF!,"AAAAAH/jebA=")</f>
        <v>#REF!</v>
      </c>
      <c r="FV7" t="e">
        <f>AND(#REF!,"AAAAAH/jebE=")</f>
        <v>#REF!</v>
      </c>
      <c r="FW7" t="e">
        <f>AND(#REF!,"AAAAAH/jebI=")</f>
        <v>#REF!</v>
      </c>
      <c r="FX7" t="e">
        <f>AND(#REF!,"AAAAAH/jebM=")</f>
        <v>#REF!</v>
      </c>
      <c r="FY7" t="e">
        <f>AND(#REF!,"AAAAAH/jebQ=")</f>
        <v>#REF!</v>
      </c>
      <c r="FZ7" t="e">
        <f>AND(#REF!,"AAAAAH/jebU=")</f>
        <v>#REF!</v>
      </c>
      <c r="GA7" t="e">
        <f>IF(#REF!,"AAAAAH/jebY=",0)</f>
        <v>#REF!</v>
      </c>
      <c r="GB7" t="e">
        <f>AND(#REF!,"AAAAAH/jebc=")</f>
        <v>#REF!</v>
      </c>
      <c r="GC7" t="e">
        <f>AND(#REF!,"AAAAAH/jebg=")</f>
        <v>#REF!</v>
      </c>
      <c r="GD7" t="e">
        <f>AND(#REF!,"AAAAAH/jebk=")</f>
        <v>#REF!</v>
      </c>
      <c r="GE7" t="e">
        <f>AND(#REF!,"AAAAAH/jebo=")</f>
        <v>#REF!</v>
      </c>
      <c r="GF7" t="e">
        <f>AND(#REF!,"AAAAAH/jebs=")</f>
        <v>#REF!</v>
      </c>
      <c r="GG7" t="e">
        <f>AND(#REF!,"AAAAAH/jebw=")</f>
        <v>#REF!</v>
      </c>
      <c r="GH7" t="e">
        <f>AND(#REF!,"AAAAAH/jeb0=")</f>
        <v>#REF!</v>
      </c>
      <c r="GI7" t="e">
        <f>AND(#REF!,"AAAAAH/jeb4=")</f>
        <v>#REF!</v>
      </c>
      <c r="GJ7" t="e">
        <f>IF(#REF!,"AAAAAH/jeb8=",0)</f>
        <v>#REF!</v>
      </c>
      <c r="GK7" t="e">
        <f>AND(#REF!,"AAAAAH/jecA=")</f>
        <v>#REF!</v>
      </c>
      <c r="GL7" t="e">
        <f>AND(#REF!,"AAAAAH/jecE=")</f>
        <v>#REF!</v>
      </c>
      <c r="GM7" t="e">
        <f>AND(#REF!,"AAAAAH/jecI=")</f>
        <v>#REF!</v>
      </c>
      <c r="GN7" t="e">
        <f>AND(#REF!,"AAAAAH/jecM=")</f>
        <v>#REF!</v>
      </c>
      <c r="GO7" t="e">
        <f>AND(#REF!,"AAAAAH/jecQ=")</f>
        <v>#REF!</v>
      </c>
      <c r="GP7" t="e">
        <f>AND(#REF!,"AAAAAH/jecU=")</f>
        <v>#REF!</v>
      </c>
      <c r="GQ7" t="e">
        <f>AND(#REF!,"AAAAAH/jecY=")</f>
        <v>#REF!</v>
      </c>
      <c r="GR7" t="e">
        <f>AND(#REF!,"AAAAAH/jecc=")</f>
        <v>#REF!</v>
      </c>
      <c r="GS7" t="e">
        <f>IF(#REF!,"AAAAAH/jecg=",0)</f>
        <v>#REF!</v>
      </c>
      <c r="GT7" t="e">
        <f>AND(#REF!,"AAAAAH/jeck=")</f>
        <v>#REF!</v>
      </c>
      <c r="GU7" t="e">
        <f>AND(#REF!,"AAAAAH/jeco=")</f>
        <v>#REF!</v>
      </c>
      <c r="GV7" t="e">
        <f>AND(#REF!,"AAAAAH/jecs=")</f>
        <v>#REF!</v>
      </c>
      <c r="GW7" t="e">
        <f>AND(#REF!,"AAAAAH/jecw=")</f>
        <v>#REF!</v>
      </c>
      <c r="GX7" t="e">
        <f>AND(#REF!,"AAAAAH/jec0=")</f>
        <v>#REF!</v>
      </c>
      <c r="GY7" t="e">
        <f>AND(#REF!,"AAAAAH/jec4=")</f>
        <v>#REF!</v>
      </c>
      <c r="GZ7" t="e">
        <f>AND(#REF!,"AAAAAH/jec8=")</f>
        <v>#REF!</v>
      </c>
      <c r="HA7" t="e">
        <f>AND(#REF!,"AAAAAH/jedA=")</f>
        <v>#REF!</v>
      </c>
      <c r="HB7" t="e">
        <f>IF(#REF!,"AAAAAH/jedE=",0)</f>
        <v>#REF!</v>
      </c>
      <c r="HC7" t="e">
        <f>AND(#REF!,"AAAAAH/jedI=")</f>
        <v>#REF!</v>
      </c>
      <c r="HD7" t="e">
        <f>AND(#REF!,"AAAAAH/jedM=")</f>
        <v>#REF!</v>
      </c>
      <c r="HE7" t="e">
        <f>AND(#REF!,"AAAAAH/jedQ=")</f>
        <v>#REF!</v>
      </c>
      <c r="HF7" t="e">
        <f>AND(#REF!,"AAAAAH/jedU=")</f>
        <v>#REF!</v>
      </c>
      <c r="HG7" t="e">
        <f>AND(#REF!,"AAAAAH/jedY=")</f>
        <v>#REF!</v>
      </c>
      <c r="HH7" t="e">
        <f>AND(#REF!,"AAAAAH/jedc=")</f>
        <v>#REF!</v>
      </c>
      <c r="HI7" t="e">
        <f>AND(#REF!,"AAAAAH/jedg=")</f>
        <v>#REF!</v>
      </c>
      <c r="HJ7" t="e">
        <f>AND(#REF!,"AAAAAH/jedk=")</f>
        <v>#REF!</v>
      </c>
      <c r="HK7" t="e">
        <f>IF(#REF!,"AAAAAH/jedo=",0)</f>
        <v>#REF!</v>
      </c>
      <c r="HL7" t="e">
        <f>AND(#REF!,"AAAAAH/jeds=")</f>
        <v>#REF!</v>
      </c>
      <c r="HM7" t="e">
        <f>AND(#REF!,"AAAAAH/jedw=")</f>
        <v>#REF!</v>
      </c>
      <c r="HN7" t="e">
        <f>AND(#REF!,"AAAAAH/jed0=")</f>
        <v>#REF!</v>
      </c>
      <c r="HO7" t="e">
        <f>AND(#REF!,"AAAAAH/jed4=")</f>
        <v>#REF!</v>
      </c>
      <c r="HP7" t="e">
        <f>AND(#REF!,"AAAAAH/jed8=")</f>
        <v>#REF!</v>
      </c>
      <c r="HQ7" t="e">
        <f>AND(#REF!,"AAAAAH/jeeA=")</f>
        <v>#REF!</v>
      </c>
      <c r="HR7" t="e">
        <f>AND(#REF!,"AAAAAH/jeeE=")</f>
        <v>#REF!</v>
      </c>
      <c r="HS7" t="e">
        <f>AND(#REF!,"AAAAAH/jeeI=")</f>
        <v>#REF!</v>
      </c>
      <c r="HT7" t="e">
        <f>IF(#REF!,"AAAAAH/jeeM=",0)</f>
        <v>#REF!</v>
      </c>
      <c r="HU7" t="e">
        <f>AND(#REF!,"AAAAAH/jeeQ=")</f>
        <v>#REF!</v>
      </c>
      <c r="HV7" t="e">
        <f>AND(#REF!,"AAAAAH/jeeU=")</f>
        <v>#REF!</v>
      </c>
      <c r="HW7" t="e">
        <f>AND(#REF!,"AAAAAH/jeeY=")</f>
        <v>#REF!</v>
      </c>
      <c r="HX7" t="e">
        <f>AND(#REF!,"AAAAAH/jeec=")</f>
        <v>#REF!</v>
      </c>
      <c r="HY7" t="e">
        <f>AND(#REF!,"AAAAAH/jeeg=")</f>
        <v>#REF!</v>
      </c>
      <c r="HZ7" t="e">
        <f>AND(#REF!,"AAAAAH/jeek=")</f>
        <v>#REF!</v>
      </c>
      <c r="IA7" t="e">
        <f>AND(#REF!,"AAAAAH/jeeo=")</f>
        <v>#REF!</v>
      </c>
      <c r="IB7" t="e">
        <f>AND(#REF!,"AAAAAH/jees=")</f>
        <v>#REF!</v>
      </c>
      <c r="IC7" t="e">
        <f>IF(#REF!,"AAAAAH/jeew=",0)</f>
        <v>#REF!</v>
      </c>
      <c r="ID7" t="e">
        <f>AND(#REF!,"AAAAAH/jee0=")</f>
        <v>#REF!</v>
      </c>
      <c r="IE7" t="e">
        <f>AND(#REF!,"AAAAAH/jee4=")</f>
        <v>#REF!</v>
      </c>
      <c r="IF7" t="e">
        <f>AND(#REF!,"AAAAAH/jee8=")</f>
        <v>#REF!</v>
      </c>
      <c r="IG7" t="e">
        <f>AND(#REF!,"AAAAAH/jefA=")</f>
        <v>#REF!</v>
      </c>
      <c r="IH7" t="e">
        <f>AND(#REF!,"AAAAAH/jefE=")</f>
        <v>#REF!</v>
      </c>
      <c r="II7" t="e">
        <f>AND(#REF!,"AAAAAH/jefI=")</f>
        <v>#REF!</v>
      </c>
      <c r="IJ7" t="e">
        <f>AND(#REF!,"AAAAAH/jefM=")</f>
        <v>#REF!</v>
      </c>
      <c r="IK7" t="e">
        <f>AND(#REF!,"AAAAAH/jefQ=")</f>
        <v>#REF!</v>
      </c>
      <c r="IL7" t="e">
        <f>IF(#REF!,"AAAAAH/jefU=",0)</f>
        <v>#REF!</v>
      </c>
      <c r="IM7" t="e">
        <f>AND(#REF!,"AAAAAH/jefY=")</f>
        <v>#REF!</v>
      </c>
      <c r="IN7" t="e">
        <f>AND(#REF!,"AAAAAH/jefc=")</f>
        <v>#REF!</v>
      </c>
      <c r="IO7" t="e">
        <f>AND(#REF!,"AAAAAH/jefg=")</f>
        <v>#REF!</v>
      </c>
      <c r="IP7" t="e">
        <f>AND(#REF!,"AAAAAH/jefk=")</f>
        <v>#REF!</v>
      </c>
      <c r="IQ7" t="e">
        <f>AND(#REF!,"AAAAAH/jefo=")</f>
        <v>#REF!</v>
      </c>
      <c r="IR7" t="e">
        <f>AND(#REF!,"AAAAAH/jefs=")</f>
        <v>#REF!</v>
      </c>
      <c r="IS7" t="e">
        <f>AND(#REF!,"AAAAAH/jefw=")</f>
        <v>#REF!</v>
      </c>
      <c r="IT7" t="e">
        <f>AND(#REF!,"AAAAAH/jef0=")</f>
        <v>#REF!</v>
      </c>
      <c r="IU7" t="e">
        <f>IF(#REF!,"AAAAAH/jef4=",0)</f>
        <v>#REF!</v>
      </c>
      <c r="IV7" t="e">
        <f>AND(#REF!,"AAAAAH/jef8=")</f>
        <v>#REF!</v>
      </c>
    </row>
    <row r="8" spans="1:256" x14ac:dyDescent="0.15">
      <c r="A8" t="e">
        <f>AND(#REF!,"AAAAAG77ugA=")</f>
        <v>#REF!</v>
      </c>
      <c r="B8" t="e">
        <f>AND(#REF!,"AAAAAG77ugE=")</f>
        <v>#REF!</v>
      </c>
      <c r="C8" t="e">
        <f>AND(#REF!,"AAAAAG77ugI=")</f>
        <v>#REF!</v>
      </c>
      <c r="D8" t="e">
        <f>AND(#REF!,"AAAAAG77ugM=")</f>
        <v>#REF!</v>
      </c>
      <c r="E8" t="e">
        <f>AND(#REF!,"AAAAAG77ugQ=")</f>
        <v>#REF!</v>
      </c>
      <c r="F8" t="e">
        <f>AND(#REF!,"AAAAAG77ugU=")</f>
        <v>#REF!</v>
      </c>
      <c r="G8" t="e">
        <f>AND(#REF!,"AAAAAG77ugY=")</f>
        <v>#REF!</v>
      </c>
      <c r="H8" t="e">
        <f>IF(#REF!,"AAAAAG77ugc=",0)</f>
        <v>#REF!</v>
      </c>
      <c r="I8" t="e">
        <f>AND(#REF!,"AAAAAG77ugg=")</f>
        <v>#REF!</v>
      </c>
      <c r="J8" t="e">
        <f>AND(#REF!,"AAAAAG77ugk=")</f>
        <v>#REF!</v>
      </c>
      <c r="K8" t="e">
        <f>AND(#REF!,"AAAAAG77ugo=")</f>
        <v>#REF!</v>
      </c>
      <c r="L8" t="e">
        <f>AND(#REF!,"AAAAAG77ugs=")</f>
        <v>#REF!</v>
      </c>
      <c r="M8" t="e">
        <f>AND(#REF!,"AAAAAG77ugw=")</f>
        <v>#REF!</v>
      </c>
      <c r="N8" t="e">
        <f>AND(#REF!,"AAAAAG77ug0=")</f>
        <v>#REF!</v>
      </c>
      <c r="O8" t="e">
        <f>AND(#REF!,"AAAAAG77ug4=")</f>
        <v>#REF!</v>
      </c>
      <c r="P8" t="e">
        <f>AND(#REF!,"AAAAAG77ug8=")</f>
        <v>#REF!</v>
      </c>
      <c r="Q8" t="e">
        <f>IF(#REF!,"AAAAAG77uhA=",0)</f>
        <v>#REF!</v>
      </c>
      <c r="R8" t="e">
        <f>AND(#REF!,"AAAAAG77uhE=")</f>
        <v>#REF!</v>
      </c>
      <c r="S8" t="e">
        <f>AND(#REF!,"AAAAAG77uhI=")</f>
        <v>#REF!</v>
      </c>
      <c r="T8" t="e">
        <f>AND(#REF!,"AAAAAG77uhM=")</f>
        <v>#REF!</v>
      </c>
      <c r="U8" t="e">
        <f>AND(#REF!,"AAAAAG77uhQ=")</f>
        <v>#REF!</v>
      </c>
      <c r="V8" t="e">
        <f>AND(#REF!,"AAAAAG77uhU=")</f>
        <v>#REF!</v>
      </c>
      <c r="W8" t="e">
        <f>AND(#REF!,"AAAAAG77uhY=")</f>
        <v>#REF!</v>
      </c>
      <c r="X8" t="e">
        <f>AND(#REF!,"AAAAAG77uhc=")</f>
        <v>#REF!</v>
      </c>
      <c r="Y8" t="e">
        <f>AND(#REF!,"AAAAAG77uhg=")</f>
        <v>#REF!</v>
      </c>
      <c r="Z8" t="e">
        <f>IF(#REF!,"AAAAAG77uhk=",0)</f>
        <v>#REF!</v>
      </c>
      <c r="AA8" t="e">
        <f>AND(#REF!,"AAAAAG77uho=")</f>
        <v>#REF!</v>
      </c>
      <c r="AB8" t="e">
        <f>AND(#REF!,"AAAAAG77uhs=")</f>
        <v>#REF!</v>
      </c>
      <c r="AC8" t="e">
        <f>AND(#REF!,"AAAAAG77uhw=")</f>
        <v>#REF!</v>
      </c>
      <c r="AD8" t="e">
        <f>AND(#REF!,"AAAAAG77uh0=")</f>
        <v>#REF!</v>
      </c>
      <c r="AE8" t="e">
        <f>AND(#REF!,"AAAAAG77uh4=")</f>
        <v>#REF!</v>
      </c>
      <c r="AF8" t="e">
        <f>AND(#REF!,"AAAAAG77uh8=")</f>
        <v>#REF!</v>
      </c>
      <c r="AG8" t="e">
        <f>AND(#REF!,"AAAAAG77uiA=")</f>
        <v>#REF!</v>
      </c>
      <c r="AH8" t="e">
        <f>AND(#REF!,"AAAAAG77uiE=")</f>
        <v>#REF!</v>
      </c>
      <c r="AI8" t="e">
        <f>IF(#REF!,"AAAAAG77uiI=",0)</f>
        <v>#REF!</v>
      </c>
      <c r="AJ8" t="e">
        <f>IF(#REF!,"AAAAAG77uiM=",0)</f>
        <v>#REF!</v>
      </c>
      <c r="AK8" t="e">
        <f>IF(#REF!,"AAAAAG77uiQ=",0)</f>
        <v>#REF!</v>
      </c>
      <c r="AL8" t="e">
        <f>IF(#REF!,"AAAAAG77uiU=",0)</f>
        <v>#REF!</v>
      </c>
      <c r="AM8" t="e">
        <f>IF(#REF!,"AAAAAG77uiY=",0)</f>
        <v>#REF!</v>
      </c>
      <c r="AN8" t="e">
        <f>IF(#REF!,"AAAAAG77uic=",0)</f>
        <v>#REF!</v>
      </c>
      <c r="AO8" t="e">
        <f>IF(#REF!,"AAAAAG77uig=",0)</f>
        <v>#REF!</v>
      </c>
      <c r="AP8" t="e">
        <f>IF(#REF!,"AAAAAG77uik=",0)</f>
        <v>#REF!</v>
      </c>
      <c r="AQ8" t="e">
        <f>IF(#REF!,"AAAAAG77uio=",0)</f>
        <v>#REF!</v>
      </c>
      <c r="AR8" t="s">
        <v>48</v>
      </c>
      <c r="AS8" t="s">
        <v>49</v>
      </c>
      <c r="AT8" t="s">
        <v>50</v>
      </c>
      <c r="AU8" t="s">
        <v>51</v>
      </c>
      <c r="AV8" t="e">
        <f>IF("N",coûtadmin,"AAAAAG77ui8=")</f>
        <v>#VALUE!</v>
      </c>
      <c r="AW8" t="e">
        <f>IF("N",fichieradher,"AAAAAG77ujA=")</f>
        <v>#VALUE!</v>
      </c>
      <c r="AX8" t="e">
        <f>IF("N",Location,"AAAAAG77ujE=")</f>
        <v>#VALUE!</v>
      </c>
      <c r="AY8" t="e">
        <f>IF("N",[0]!numstag,"AAAAAG77ujI=")</f>
        <v>#VALUE!</v>
      </c>
      <c r="AZ8" t="e">
        <f>IF("N",[0]!numstag,"AAAAAG77ujM=")</f>
        <v>#VALUE!</v>
      </c>
      <c r="BA8" t="e">
        <f>IF("N",[0]!numstag,"AAAAAG77ujQ=")</f>
        <v>#VALUE!</v>
      </c>
      <c r="BB8" t="e">
        <f>IF("N",[0]!numstag,"AAAAAG77ujU=")</f>
        <v>#VALUE!</v>
      </c>
      <c r="BC8" t="e">
        <f>IF("N",[0]!numstag,"AAAAAG77ujY=")</f>
        <v>#VALUE!</v>
      </c>
      <c r="BD8" t="e">
        <f>IF("N",[0]!numstag,"AAAAAG77ujc=")</f>
        <v>#VALUE!</v>
      </c>
      <c r="BE8" t="e">
        <f>IF("N",numstag,"AAAAAG77ujg=")</f>
        <v>#VALUE!</v>
      </c>
      <c r="BF8" t="e">
        <f>IF("N",stages,"AAAAAG77ujk=")</f>
        <v>#VALUE!</v>
      </c>
      <c r="BG8" t="e">
        <f>IF("N",tauxfournitures,"AAAAAG77ujo=")</f>
        <v>#VALUE!</v>
      </c>
      <c r="BH8" t="e">
        <f>IF("N",transport,"AAAAAG77ujs=")</f>
        <v>#VALUE!</v>
      </c>
      <c r="BI8" t="e">
        <f>IF("N",Internet!_xlnm.Print_Area,"AAAAAG77ujw=")</f>
        <v>#VALUE!</v>
      </c>
      <c r="BJ8" t="e">
        <f>IF("N",Stage!_xlnm.Print_Area,"AAAAAG77uj0=")</f>
        <v>#VALUE!</v>
      </c>
      <c r="BK8" t="e">
        <f>IF("N",Internet!_xlnm.Print_Area,"AAAAAG77uj4=")</f>
        <v>#VALUE!</v>
      </c>
    </row>
    <row r="9" spans="1:256" x14ac:dyDescent="0.15">
      <c r="A9" t="e">
        <f>AND(Récapitulatif!F15,"AAAAAHv/5QA=")</f>
        <v>#VALUE!</v>
      </c>
      <c r="B9" t="e">
        <f>AND(Récapitulatif!G15,"AAAAAHv/5QE=")</f>
        <v>#VALUE!</v>
      </c>
      <c r="C9" t="s">
        <v>54</v>
      </c>
      <c r="D9" t="s">
        <v>55</v>
      </c>
      <c r="E9" t="s">
        <v>56</v>
      </c>
      <c r="F9" t="e">
        <f>IF("N",Internet!_xlnm.Print_Area,"AAAAAHv/5QU=")</f>
        <v>#VALUE!</v>
      </c>
      <c r="G9" t="e">
        <f>IF("N",Stage!_xlnm.Print_Area,"AAAAAHv/5QY=")</f>
        <v>#VALUE!</v>
      </c>
      <c r="H9" t="e">
        <f>IF("N",Internet!_xlnm.Print_Area,"AAAAAHv/5Qc=")</f>
        <v>#VALUE!</v>
      </c>
    </row>
    <row r="10" spans="1:256" x14ac:dyDescent="0.15">
      <c r="A10" t="s">
        <v>57</v>
      </c>
      <c r="B10" t="s">
        <v>58</v>
      </c>
      <c r="C10" t="s">
        <v>59</v>
      </c>
      <c r="D10" t="e">
        <f>IF("N",Internet!_xlnm.Print_Area,"AAAAAGx77gM=")</f>
        <v>#VALUE!</v>
      </c>
      <c r="E10" t="e">
        <f>IF("N",Stage!_xlnm.Print_Area,"AAAAAGx77gQ=")</f>
        <v>#VALUE!</v>
      </c>
      <c r="F10" t="e">
        <f>IF("N",Internet!_xlnm.Print_Area,"AAAAAGx77gU=")</f>
        <v>#VALUE!</v>
      </c>
    </row>
    <row r="11" spans="1:256" x14ac:dyDescent="0.15">
      <c r="A11" t="s">
        <v>60</v>
      </c>
      <c r="B11" t="s">
        <v>61</v>
      </c>
      <c r="C11" t="s">
        <v>62</v>
      </c>
      <c r="D11" t="e">
        <f>IF("N",Internet!_xlnm.Print_Area,"AAAAAC33FgM=")</f>
        <v>#VALUE!</v>
      </c>
      <c r="E11" t="e">
        <f>IF("N",Stage!_xlnm.Print_Area,"AAAAAC33FgQ=")</f>
        <v>#VALUE!</v>
      </c>
      <c r="F11" t="e">
        <f>IF("N",toto,"AAAAAC33FgU=")</f>
        <v>#VALUE!</v>
      </c>
    </row>
    <row r="12" spans="1:256" x14ac:dyDescent="0.15">
      <c r="A12" t="s">
        <v>63</v>
      </c>
      <c r="B12" t="s">
        <v>64</v>
      </c>
      <c r="C12" t="s">
        <v>65</v>
      </c>
      <c r="D12" t="e">
        <f>IF("N",Internet!_xlnm.Print_Area,"AAAAAG//gwM=")</f>
        <v>#VALUE!</v>
      </c>
      <c r="E12" t="e">
        <f>IF("N",Stage!_xlnm.Print_Area,"AAAAAG//gwQ=")</f>
        <v>#VALUE!</v>
      </c>
      <c r="F12" t="e">
        <f>IF("N",toto,"AAAAAG//gwU=")</f>
        <v>#VALUE!</v>
      </c>
    </row>
    <row r="13" spans="1:256" x14ac:dyDescent="0.15">
      <c r="A13" t="s">
        <v>66</v>
      </c>
      <c r="B13" t="s">
        <v>67</v>
      </c>
      <c r="C13" t="s">
        <v>68</v>
      </c>
      <c r="D13" t="e">
        <f>IF("N",Internet!_xlnm.Print_Area,"AAAAABvvfwM=")</f>
        <v>#VALUE!</v>
      </c>
      <c r="E13" t="e">
        <f>IF("N",Stage!_xlnm.Print_Area,"AAAAABvvfwQ=")</f>
        <v>#VALUE!</v>
      </c>
      <c r="F13" t="e">
        <f>IF("N",toto,"AAAAABvvfwU=")</f>
        <v>#VALUE!</v>
      </c>
    </row>
  </sheetData>
  <pageMargins left="0.7" right="0.7" top="0.75" bottom="0.75" header="0.3" footer="0.3"/>
  <customProperties>
    <customPr name="DVSECTION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Stage</vt:lpstr>
      <vt:lpstr>Internet</vt:lpstr>
      <vt:lpstr>Récapitulatif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</dc:creator>
  <cp:lastModifiedBy>Utilisateur de Microsoft Office</cp:lastModifiedBy>
  <cp:lastPrinted>2002-09-17T20:00:27Z</cp:lastPrinted>
  <dcterms:created xsi:type="dcterms:W3CDTF">2000-02-15T14:33:53Z</dcterms:created>
  <dcterms:modified xsi:type="dcterms:W3CDTF">2017-11-29T20:45:22Z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true</vt:lpwstr>
  </property>
  <property fmtid="{D5CDD505-2E9C-101B-9397-08002B2CF9AE}" pid="3" name="Google.Documents.DocumentId">
    <vt:lpwstr>1kQULv6SEse2FKdWjSMlrusFvgfMPnfjrlXdp86qOqTg</vt:lpwstr>
  </property>
  <property fmtid="{D5CDD505-2E9C-101B-9397-08002B2CF9AE}" pid="4" name="Google.Documents.RevisionId">
    <vt:lpwstr>05428316598862823818</vt:lpwstr>
  </property>
  <property fmtid="{D5CDD505-2E9C-101B-9397-08002B2CF9AE}" pid="5" name="Google.Documents.PreviousRevisionId">
    <vt:lpwstr>10400177510663661489</vt:lpwstr>
  </property>
  <property fmtid="{D5CDD505-2E9C-101B-9397-08002B2CF9AE}" pid="6" name="Google.Documents.PluginVersion">
    <vt:lpwstr>2.0.2662.553</vt:lpwstr>
  </property>
  <property fmtid="{D5CDD505-2E9C-101B-9397-08002B2CF9AE}" pid="7" name="Google.Documents.MergeIncapabilityFlags">
    <vt:i4>0</vt:i4>
  </property>
</Properties>
</file>